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hidePivotFieldList="1"/>
  <mc:AlternateContent xmlns:mc="http://schemas.openxmlformats.org/markup-compatibility/2006">
    <mc:Choice Requires="x15">
      <x15ac:absPath xmlns:x15ac="http://schemas.microsoft.com/office/spreadsheetml/2010/11/ac" url="/Users/viennawilliams/IWBI Dropbox/Vienna Williams/Addenda/Q4 2025/"/>
    </mc:Choice>
  </mc:AlternateContent>
  <xr:revisionPtr revIDLastSave="0" documentId="13_ncr:1_{6C4ACD2F-FD25-6349-91B4-67D8A9446FB7}" xr6:coauthVersionLast="47" xr6:coauthVersionMax="47" xr10:uidLastSave="{00000000-0000-0000-0000-000000000000}"/>
  <bookViews>
    <workbookView xWindow="12120" yWindow="3280" windowWidth="26540" windowHeight="19440" activeTab="1" xr2:uid="{F2D5161F-21C6-4C3D-BD8A-0C44F68E09C7}"/>
  </bookViews>
  <sheets>
    <sheet name="Changelog" sheetId="5" state="hidden" r:id="rId1"/>
    <sheet name="Dashboard" sheetId="3" r:id="rId2"/>
    <sheet name="Feature List" sheetId="1" r:id="rId3"/>
    <sheet name="Legal Disclaimer" sheetId="4" r:id="rId4"/>
  </sheet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1" l="1"/>
  <c r="E63"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E85" i="1"/>
  <c r="E87" i="1"/>
  <c r="E95" i="1"/>
  <c r="E137" i="1"/>
  <c r="E132" i="1"/>
  <c r="E139" i="1"/>
  <c r="E127" i="1"/>
  <c r="E126" i="1"/>
  <c r="E125" i="1"/>
  <c r="E131" i="1"/>
  <c r="E130" i="1"/>
  <c r="E129" i="1"/>
  <c r="E135" i="1"/>
  <c r="E136" i="1" s="1"/>
  <c r="E99" i="1"/>
  <c r="E94" i="1"/>
  <c r="E91" i="1"/>
  <c r="E89" i="1"/>
  <c r="E8" i="1"/>
  <c r="H133" i="1" l="1"/>
  <c r="K133" i="1" s="1"/>
  <c r="H78" i="1"/>
  <c r="K78" i="1" s="1"/>
  <c r="H47" i="1"/>
  <c r="K47" i="1" s="1"/>
  <c r="H48" i="1"/>
  <c r="K48" i="1" s="1"/>
  <c r="H3" i="1"/>
  <c r="K3" i="1" s="1"/>
  <c r="H112" i="1"/>
  <c r="K112" i="1" s="1"/>
  <c r="H111" i="1"/>
  <c r="K111" i="1" s="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4" i="1"/>
  <c r="F63" i="1"/>
  <c r="F65" i="1"/>
  <c r="F66" i="1"/>
  <c r="F68" i="1"/>
  <c r="F67" i="1"/>
  <c r="F69" i="1"/>
  <c r="F70" i="1"/>
  <c r="F71" i="1"/>
  <c r="F72" i="1"/>
  <c r="F73" i="1"/>
  <c r="F74" i="1"/>
  <c r="F75" i="1"/>
  <c r="F76" i="1"/>
  <c r="F77" i="1"/>
  <c r="F78" i="1"/>
  <c r="F79" i="1"/>
  <c r="F80" i="1"/>
  <c r="F81" i="1"/>
  <c r="F82" i="1"/>
  <c r="F83" i="1"/>
  <c r="F84" i="1"/>
  <c r="F85" i="1"/>
  <c r="F87" i="1"/>
  <c r="F86" i="1"/>
  <c r="F88" i="1"/>
  <c r="F89" i="1"/>
  <c r="F90" i="1"/>
  <c r="F91" i="1"/>
  <c r="F92" i="1"/>
  <c r="F93" i="1"/>
  <c r="F94" i="1"/>
  <c r="F96" i="1"/>
  <c r="F95"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9" i="1"/>
  <c r="F130" i="1"/>
  <c r="F131" i="1"/>
  <c r="F128" i="1"/>
  <c r="F139" i="1"/>
  <c r="F134" i="1"/>
  <c r="F135" i="1"/>
  <c r="F136" i="1"/>
  <c r="F137" i="1"/>
  <c r="F132" i="1"/>
  <c r="F125" i="1"/>
  <c r="F126" i="1"/>
  <c r="F127" i="1"/>
  <c r="F133" i="1"/>
  <c r="F138" i="1"/>
  <c r="I137" i="1"/>
  <c r="I132" i="1"/>
  <c r="H137" i="1"/>
  <c r="K137" i="1" s="1"/>
  <c r="H132" i="1"/>
  <c r="K132" i="1" s="1"/>
  <c r="H100" i="1"/>
  <c r="K100" i="1" s="1"/>
  <c r="H28" i="1"/>
  <c r="K28" i="1" s="1"/>
  <c r="I139" i="1"/>
  <c r="H139" i="1"/>
  <c r="K139" i="1" s="1"/>
  <c r="I128" i="1"/>
  <c r="H128" i="1"/>
  <c r="K128" i="1" s="1"/>
  <c r="I138" i="1"/>
  <c r="H138" i="1"/>
  <c r="K138" i="1" s="1"/>
  <c r="I133" i="1"/>
  <c r="K11" i="3"/>
  <c r="K12" i="3" s="1"/>
  <c r="H127" i="1"/>
  <c r="K127" i="1" s="1"/>
  <c r="H126" i="1"/>
  <c r="K126" i="1" s="1"/>
  <c r="I126" i="1"/>
  <c r="H125" i="1"/>
  <c r="K125" i="1" s="1"/>
  <c r="I125" i="1"/>
  <c r="I110" i="1"/>
  <c r="I81" i="1"/>
  <c r="I82" i="1"/>
  <c r="I85" i="1"/>
  <c r="I87" i="1"/>
  <c r="I89" i="1"/>
  <c r="I94" i="1"/>
  <c r="I91" i="1"/>
  <c r="I92" i="1"/>
  <c r="I77" i="1"/>
  <c r="I111" i="1"/>
  <c r="I112" i="1"/>
  <c r="I120" i="1"/>
  <c r="I121" i="1"/>
  <c r="I95" i="1"/>
  <c r="I101" i="1"/>
  <c r="I97" i="1"/>
  <c r="I75" i="1"/>
  <c r="I78" i="1"/>
  <c r="I105" i="1"/>
  <c r="I102" i="1"/>
  <c r="I106" i="1"/>
  <c r="I124" i="1"/>
  <c r="I122" i="1"/>
  <c r="I113" i="1"/>
  <c r="I28" i="1"/>
  <c r="I29" i="1"/>
  <c r="I71" i="1"/>
  <c r="I72" i="1"/>
  <c r="I40" i="1"/>
  <c r="I39" i="1"/>
  <c r="I42" i="1"/>
  <c r="I43" i="1"/>
  <c r="I44" i="1"/>
  <c r="I45" i="1"/>
  <c r="I46" i="1"/>
  <c r="I50" i="1"/>
  <c r="I51" i="1"/>
  <c r="I58" i="1"/>
  <c r="I65" i="1"/>
  <c r="I63" i="1"/>
  <c r="I54" i="1"/>
  <c r="I55" i="1"/>
  <c r="I41" i="1"/>
  <c r="I47" i="1"/>
  <c r="I48" i="1"/>
  <c r="I103" i="1"/>
  <c r="I104" i="1"/>
  <c r="I79" i="1"/>
  <c r="I49" i="1"/>
  <c r="I67" i="1"/>
  <c r="I36" i="1"/>
  <c r="I32" i="1"/>
  <c r="I33" i="1"/>
  <c r="I31" i="1"/>
  <c r="I34" i="1"/>
  <c r="I35" i="1"/>
  <c r="I108" i="1"/>
  <c r="I109" i="1"/>
  <c r="I123" i="1"/>
  <c r="I119" i="1"/>
  <c r="H110" i="1"/>
  <c r="K110" i="1" s="1"/>
  <c r="H81" i="1"/>
  <c r="K81" i="1" s="1"/>
  <c r="H82" i="1"/>
  <c r="K82" i="1" s="1"/>
  <c r="H85" i="1"/>
  <c r="K85" i="1" s="1"/>
  <c r="H87" i="1"/>
  <c r="K87" i="1" s="1"/>
  <c r="H89" i="1"/>
  <c r="K89" i="1" s="1"/>
  <c r="H94" i="1"/>
  <c r="K94" i="1" s="1"/>
  <c r="H91" i="1"/>
  <c r="K91" i="1" s="1"/>
  <c r="H92" i="1"/>
  <c r="K92" i="1" s="1"/>
  <c r="H77" i="1"/>
  <c r="K77" i="1" s="1"/>
  <c r="H120" i="1"/>
  <c r="K120" i="1" s="1"/>
  <c r="H121" i="1"/>
  <c r="K121" i="1" s="1"/>
  <c r="H95" i="1"/>
  <c r="K95" i="1" s="1"/>
  <c r="H101" i="1"/>
  <c r="K101" i="1" s="1"/>
  <c r="H97" i="1"/>
  <c r="K97" i="1" s="1"/>
  <c r="H99" i="1"/>
  <c r="K99" i="1" s="1"/>
  <c r="H75" i="1"/>
  <c r="K75" i="1" s="1"/>
  <c r="H105" i="1"/>
  <c r="K105" i="1" s="1"/>
  <c r="H102" i="1"/>
  <c r="K102" i="1" s="1"/>
  <c r="H106" i="1"/>
  <c r="K106" i="1" s="1"/>
  <c r="H107" i="1"/>
  <c r="K107" i="1" s="1"/>
  <c r="H73" i="1"/>
  <c r="K73" i="1" s="1"/>
  <c r="H74" i="1"/>
  <c r="K74" i="1" s="1"/>
  <c r="H124" i="1"/>
  <c r="K124" i="1" s="1"/>
  <c r="H122" i="1"/>
  <c r="K122" i="1" s="1"/>
  <c r="H113" i="1"/>
  <c r="K113" i="1" s="1"/>
  <c r="H29" i="1"/>
  <c r="K29" i="1" s="1"/>
  <c r="H71" i="1"/>
  <c r="K71" i="1" s="1"/>
  <c r="H72" i="1"/>
  <c r="K72" i="1" s="1"/>
  <c r="H40" i="1"/>
  <c r="K40" i="1" s="1"/>
  <c r="H39" i="1"/>
  <c r="K39" i="1" s="1"/>
  <c r="H42" i="1"/>
  <c r="K42" i="1" s="1"/>
  <c r="H43" i="1"/>
  <c r="K43" i="1" s="1"/>
  <c r="H44" i="1"/>
  <c r="K44" i="1" s="1"/>
  <c r="H45" i="1"/>
  <c r="K45" i="1" s="1"/>
  <c r="H46" i="1"/>
  <c r="K46" i="1" s="1"/>
  <c r="H50" i="1"/>
  <c r="K50" i="1" s="1"/>
  <c r="H51" i="1"/>
  <c r="K51" i="1" s="1"/>
  <c r="H58" i="1"/>
  <c r="K58" i="1" s="1"/>
  <c r="H65" i="1"/>
  <c r="K65" i="1" s="1"/>
  <c r="H63" i="1"/>
  <c r="K63" i="1" s="1"/>
  <c r="H54" i="1"/>
  <c r="K54" i="1" s="1"/>
  <c r="H55" i="1"/>
  <c r="K55" i="1" s="1"/>
  <c r="H41" i="1"/>
  <c r="K41" i="1" s="1"/>
  <c r="H103" i="1"/>
  <c r="K103" i="1" s="1"/>
  <c r="H104" i="1"/>
  <c r="K104" i="1" s="1"/>
  <c r="H79" i="1"/>
  <c r="K79" i="1" s="1"/>
  <c r="H49" i="1"/>
  <c r="K49" i="1" s="1"/>
  <c r="H67" i="1"/>
  <c r="K67" i="1" s="1"/>
  <c r="H36" i="1"/>
  <c r="K36" i="1" s="1"/>
  <c r="H32" i="1"/>
  <c r="K32" i="1" s="1"/>
  <c r="H33" i="1"/>
  <c r="K33" i="1" s="1"/>
  <c r="H31" i="1"/>
  <c r="K31" i="1" s="1"/>
  <c r="H34" i="1"/>
  <c r="K34" i="1" s="1"/>
  <c r="H35" i="1"/>
  <c r="K35" i="1" s="1"/>
  <c r="H108" i="1"/>
  <c r="K108" i="1" s="1"/>
  <c r="H109" i="1"/>
  <c r="K109" i="1" s="1"/>
  <c r="H123" i="1"/>
  <c r="K123" i="1" s="1"/>
  <c r="H119" i="1"/>
  <c r="K119" i="1" s="1"/>
  <c r="I129" i="1"/>
  <c r="I130" i="1"/>
  <c r="I131" i="1"/>
  <c r="I134" i="1"/>
  <c r="I135" i="1"/>
  <c r="I136" i="1"/>
  <c r="H4" i="1"/>
  <c r="K4" i="1" s="1"/>
  <c r="H5" i="1"/>
  <c r="K5" i="1" s="1"/>
  <c r="H6" i="1"/>
  <c r="K6" i="1" s="1"/>
  <c r="H7" i="1"/>
  <c r="K7" i="1" s="1"/>
  <c r="H8" i="1"/>
  <c r="K8" i="1" s="1"/>
  <c r="H9" i="1"/>
  <c r="K9" i="1" s="1"/>
  <c r="H10" i="1"/>
  <c r="K10" i="1" s="1"/>
  <c r="H11" i="1"/>
  <c r="K11" i="1" s="1"/>
  <c r="H12" i="1"/>
  <c r="K12" i="1" s="1"/>
  <c r="H13" i="1"/>
  <c r="K13" i="1" s="1"/>
  <c r="H14" i="1"/>
  <c r="K14" i="1" s="1"/>
  <c r="H15" i="1"/>
  <c r="K15" i="1" s="1"/>
  <c r="H16" i="1"/>
  <c r="K16" i="1" s="1"/>
  <c r="H17" i="1"/>
  <c r="K17" i="1" s="1"/>
  <c r="H18" i="1"/>
  <c r="K18" i="1" s="1"/>
  <c r="H19" i="1"/>
  <c r="K19" i="1" s="1"/>
  <c r="H20" i="1"/>
  <c r="K20" i="1" s="1"/>
  <c r="H21" i="1"/>
  <c r="K21" i="1" s="1"/>
  <c r="H22" i="1"/>
  <c r="K22" i="1" s="1"/>
  <c r="H23" i="1"/>
  <c r="K23" i="1" s="1"/>
  <c r="H24" i="1"/>
  <c r="K24" i="1" s="1"/>
  <c r="H25" i="1"/>
  <c r="K25" i="1" s="1"/>
  <c r="H26" i="1"/>
  <c r="K26" i="1" s="1"/>
  <c r="H27" i="1"/>
  <c r="K27" i="1" s="1"/>
  <c r="H30" i="1"/>
  <c r="K30" i="1" s="1"/>
  <c r="H37" i="1"/>
  <c r="K37" i="1" s="1"/>
  <c r="H38" i="1"/>
  <c r="K38" i="1" s="1"/>
  <c r="H52" i="1"/>
  <c r="K52" i="1" s="1"/>
  <c r="H53" i="1"/>
  <c r="K53" i="1" s="1"/>
  <c r="H56" i="1"/>
  <c r="K56" i="1" s="1"/>
  <c r="H57" i="1"/>
  <c r="K57" i="1" s="1"/>
  <c r="H59" i="1"/>
  <c r="K59" i="1" s="1"/>
  <c r="H60" i="1"/>
  <c r="K60" i="1" s="1"/>
  <c r="H61" i="1"/>
  <c r="K61" i="1" s="1"/>
  <c r="H62" i="1"/>
  <c r="K62" i="1" s="1"/>
  <c r="H64" i="1"/>
  <c r="K64" i="1" s="1"/>
  <c r="H66" i="1"/>
  <c r="K66" i="1" s="1"/>
  <c r="H68" i="1"/>
  <c r="K68" i="1" s="1"/>
  <c r="H69" i="1"/>
  <c r="K69" i="1" s="1"/>
  <c r="H70" i="1"/>
  <c r="K70" i="1" s="1"/>
  <c r="H76" i="1"/>
  <c r="K76" i="1" s="1"/>
  <c r="H80" i="1"/>
  <c r="K80" i="1" s="1"/>
  <c r="H83" i="1"/>
  <c r="K83" i="1" s="1"/>
  <c r="H84" i="1"/>
  <c r="K84" i="1" s="1"/>
  <c r="H86" i="1"/>
  <c r="K86" i="1" s="1"/>
  <c r="H88" i="1"/>
  <c r="K88" i="1" s="1"/>
  <c r="H90" i="1"/>
  <c r="K90" i="1" s="1"/>
  <c r="H93" i="1"/>
  <c r="K93" i="1" s="1"/>
  <c r="H96" i="1"/>
  <c r="K96" i="1" s="1"/>
  <c r="H98" i="1"/>
  <c r="K98" i="1" s="1"/>
  <c r="H114" i="1"/>
  <c r="K114" i="1" s="1"/>
  <c r="H115" i="1"/>
  <c r="K115" i="1" s="1"/>
  <c r="H116" i="1"/>
  <c r="K116" i="1" s="1"/>
  <c r="H117" i="1"/>
  <c r="K117" i="1" s="1"/>
  <c r="H118" i="1"/>
  <c r="K118" i="1" s="1"/>
  <c r="H129" i="1"/>
  <c r="K129" i="1" s="1"/>
  <c r="H130" i="1"/>
  <c r="K130" i="1" s="1"/>
  <c r="H131" i="1"/>
  <c r="K131" i="1" s="1"/>
  <c r="H134" i="1"/>
  <c r="K134" i="1" s="1"/>
  <c r="H135" i="1"/>
  <c r="K135" i="1" s="1"/>
  <c r="H136" i="1"/>
  <c r="K136" i="1" s="1"/>
  <c r="I127" i="1" l="1"/>
  <c r="I73" i="1"/>
  <c r="I74" i="1"/>
  <c r="I107" i="1"/>
  <c r="I99" i="1"/>
  <c r="I86" i="1"/>
  <c r="C11" i="3"/>
  <c r="C12" i="3" s="1"/>
  <c r="I17" i="1"/>
  <c r="G11" i="3"/>
  <c r="G12" i="3" s="1"/>
  <c r="I30" i="1"/>
  <c r="I70" i="1"/>
  <c r="I66" i="1"/>
  <c r="I68" i="1"/>
  <c r="I69" i="1"/>
  <c r="I83" i="1"/>
  <c r="I115" i="1"/>
  <c r="I117" i="1"/>
  <c r="I114" i="1"/>
  <c r="I116" i="1"/>
  <c r="I118" i="1"/>
  <c r="I98" i="1"/>
  <c r="I96" i="1"/>
  <c r="I76" i="1"/>
  <c r="I100" i="1"/>
  <c r="I9" i="1"/>
  <c r="I10" i="1"/>
  <c r="I80" i="1"/>
  <c r="I24" i="1"/>
  <c r="I8" i="1"/>
  <c r="I23" i="1"/>
  <c r="I27" i="1"/>
  <c r="I53" i="1"/>
  <c r="I93" i="1"/>
  <c r="I90" i="1"/>
  <c r="I88" i="1"/>
  <c r="I84" i="1"/>
  <c r="I26" i="1"/>
  <c r="I16" i="1"/>
  <c r="I56" i="1"/>
  <c r="I19" i="1"/>
  <c r="I18" i="1"/>
  <c r="I7" i="1"/>
  <c r="I64" i="1"/>
  <c r="I62" i="1"/>
  <c r="I61" i="1"/>
  <c r="I60" i="1"/>
  <c r="I59" i="1"/>
  <c r="I57" i="1"/>
  <c r="I52" i="1"/>
  <c r="I38" i="1"/>
  <c r="I37" i="1"/>
  <c r="I25" i="1"/>
  <c r="I22" i="1"/>
  <c r="I21" i="1"/>
  <c r="I20" i="1"/>
  <c r="I6" i="1"/>
  <c r="I15" i="1"/>
  <c r="I11" i="1"/>
  <c r="I14" i="1"/>
  <c r="I5" i="1"/>
  <c r="I13" i="1"/>
  <c r="I4" i="1"/>
  <c r="I12" i="1"/>
  <c r="J132" i="1" l="1"/>
  <c r="J61" i="3"/>
  <c r="J57" i="3"/>
  <c r="J62" i="3"/>
  <c r="J58" i="3"/>
  <c r="J63" i="3"/>
  <c r="J59" i="3"/>
  <c r="J64" i="3"/>
  <c r="J60" i="3"/>
  <c r="J65" i="3"/>
  <c r="F57" i="3"/>
  <c r="F58" i="3"/>
  <c r="J56" i="3"/>
  <c r="J137" i="1"/>
  <c r="J128" i="1"/>
  <c r="J138" i="1"/>
  <c r="J133" i="1"/>
  <c r="J139" i="1"/>
  <c r="I3" i="1"/>
  <c r="J40" i="3"/>
  <c r="J24" i="3"/>
  <c r="J33" i="3"/>
  <c r="J55" i="3"/>
  <c r="J39" i="3"/>
  <c r="J23" i="3"/>
  <c r="J54" i="3"/>
  <c r="J38" i="3"/>
  <c r="J22" i="3"/>
  <c r="J53" i="3"/>
  <c r="J37" i="3"/>
  <c r="J21" i="3"/>
  <c r="J50" i="3"/>
  <c r="J52" i="3"/>
  <c r="J36" i="3"/>
  <c r="J34" i="3"/>
  <c r="J51" i="3"/>
  <c r="J35" i="3"/>
  <c r="J48" i="3"/>
  <c r="J32" i="3"/>
  <c r="J47" i="3"/>
  <c r="J31" i="3"/>
  <c r="J46" i="3"/>
  <c r="J30" i="3"/>
  <c r="J49" i="3"/>
  <c r="J45" i="3"/>
  <c r="J29" i="3"/>
  <c r="J44" i="3"/>
  <c r="J28" i="3"/>
  <c r="J43" i="3"/>
  <c r="J27" i="3"/>
  <c r="J26" i="3"/>
  <c r="J42" i="3"/>
  <c r="J41" i="3"/>
  <c r="J25" i="3"/>
  <c r="J101" i="1"/>
  <c r="J126" i="1"/>
  <c r="J125" i="1"/>
  <c r="J127" i="1"/>
  <c r="J123" i="1"/>
  <c r="J81" i="1"/>
  <c r="J39" i="1"/>
  <c r="J103" i="1"/>
  <c r="J73" i="1"/>
  <c r="J31" i="1"/>
  <c r="J104" i="1"/>
  <c r="J99" i="1"/>
  <c r="J44" i="1"/>
  <c r="J122" i="1"/>
  <c r="J78" i="1"/>
  <c r="J121" i="1"/>
  <c r="J82" i="1"/>
  <c r="J28" i="1"/>
  <c r="J45" i="1"/>
  <c r="J77" i="1"/>
  <c r="J102" i="1"/>
  <c r="J65" i="1"/>
  <c r="J71" i="1"/>
  <c r="J85" i="1"/>
  <c r="J51" i="1"/>
  <c r="J58" i="1"/>
  <c r="J89" i="1"/>
  <c r="J112" i="1"/>
  <c r="J35" i="1"/>
  <c r="J109" i="1"/>
  <c r="J94" i="1"/>
  <c r="J119" i="1"/>
  <c r="J54" i="1"/>
  <c r="J124" i="1"/>
  <c r="J106" i="1"/>
  <c r="J41" i="1"/>
  <c r="J91" i="1"/>
  <c r="J40" i="1"/>
  <c r="J108" i="1"/>
  <c r="J111" i="1"/>
  <c r="J110" i="1"/>
  <c r="J107" i="1"/>
  <c r="J48" i="1"/>
  <c r="J79" i="1"/>
  <c r="J75" i="1"/>
  <c r="J97" i="1"/>
  <c r="J46" i="1"/>
  <c r="J120" i="1"/>
  <c r="J49" i="1"/>
  <c r="J67" i="1"/>
  <c r="J47" i="1"/>
  <c r="J43" i="1"/>
  <c r="J32" i="1"/>
  <c r="J55" i="1"/>
  <c r="J33" i="1"/>
  <c r="J36" i="1"/>
  <c r="J42" i="1"/>
  <c r="J87" i="1"/>
  <c r="J92" i="1"/>
  <c r="J95" i="1"/>
  <c r="J74" i="1"/>
  <c r="J72" i="1"/>
  <c r="J105" i="1"/>
  <c r="J34" i="1"/>
  <c r="J29" i="1"/>
  <c r="J63" i="1"/>
  <c r="J50" i="1"/>
  <c r="J113" i="1"/>
  <c r="F56" i="3"/>
  <c r="J131" i="1"/>
  <c r="J13" i="1"/>
  <c r="J26" i="1"/>
  <c r="J98" i="1"/>
  <c r="J86" i="1"/>
  <c r="J5" i="1"/>
  <c r="J25" i="1"/>
  <c r="J62" i="1"/>
  <c r="J84" i="1"/>
  <c r="J24" i="1"/>
  <c r="J118" i="1"/>
  <c r="J66" i="1"/>
  <c r="J61" i="1"/>
  <c r="J8" i="1"/>
  <c r="J68" i="1"/>
  <c r="J14" i="1"/>
  <c r="J37" i="1"/>
  <c r="J64" i="1"/>
  <c r="J88" i="1"/>
  <c r="J80" i="1"/>
  <c r="J116" i="1"/>
  <c r="J70" i="1"/>
  <c r="J129" i="1"/>
  <c r="J22" i="1"/>
  <c r="J11" i="1"/>
  <c r="J38" i="1"/>
  <c r="J7" i="1"/>
  <c r="J90" i="1"/>
  <c r="J10" i="1"/>
  <c r="J114" i="1"/>
  <c r="J30" i="1"/>
  <c r="J130" i="1"/>
  <c r="J15" i="1"/>
  <c r="J18" i="1"/>
  <c r="J9" i="1"/>
  <c r="J117" i="1"/>
  <c r="J17" i="1"/>
  <c r="J52" i="1"/>
  <c r="J93" i="1"/>
  <c r="J3" i="1"/>
  <c r="J6" i="1"/>
  <c r="J57" i="1"/>
  <c r="J19" i="1"/>
  <c r="J53" i="1"/>
  <c r="J100" i="1"/>
  <c r="J115" i="1"/>
  <c r="J134" i="1"/>
  <c r="J12" i="1"/>
  <c r="J20" i="1"/>
  <c r="J59" i="1"/>
  <c r="J56" i="1"/>
  <c r="J27" i="1"/>
  <c r="J76" i="1"/>
  <c r="J83" i="1"/>
  <c r="J135" i="1"/>
  <c r="J4" i="1"/>
  <c r="J21" i="1"/>
  <c r="J60" i="1"/>
  <c r="J16" i="1"/>
  <c r="J23" i="1"/>
  <c r="J96" i="1"/>
  <c r="J69" i="1"/>
  <c r="J136" i="1"/>
  <c r="F25" i="3"/>
  <c r="F23" i="3"/>
  <c r="F22" i="3"/>
  <c r="F21" i="3"/>
  <c r="F26" i="3"/>
  <c r="B24" i="3"/>
  <c r="B23" i="3"/>
  <c r="F24" i="3"/>
  <c r="B22" i="3"/>
  <c r="B21" i="3"/>
  <c r="B35" i="3"/>
  <c r="B54" i="3"/>
  <c r="B25" i="3"/>
  <c r="B43" i="3"/>
  <c r="B52" i="3"/>
  <c r="B31" i="3"/>
  <c r="F31" i="3"/>
  <c r="B34" i="3"/>
  <c r="F46" i="3"/>
  <c r="F53" i="3"/>
  <c r="F45" i="3"/>
  <c r="B38" i="3"/>
  <c r="B46" i="3"/>
  <c r="F35" i="3"/>
  <c r="B39" i="3"/>
  <c r="F40" i="3"/>
  <c r="B42" i="3"/>
  <c r="F55" i="3"/>
  <c r="F30" i="3"/>
  <c r="F50" i="3"/>
  <c r="F29" i="3"/>
  <c r="F51" i="3"/>
  <c r="F37" i="3"/>
  <c r="F47" i="3"/>
  <c r="F34" i="3"/>
  <c r="B51" i="3"/>
  <c r="B29" i="3"/>
  <c r="B47" i="3"/>
  <c r="F54" i="3"/>
  <c r="B50" i="3"/>
  <c r="F49" i="3"/>
  <c r="F48" i="3"/>
  <c r="B37" i="3"/>
  <c r="B33" i="3"/>
  <c r="F27" i="3"/>
  <c r="B41" i="3"/>
  <c r="F52" i="3"/>
  <c r="F38" i="3"/>
  <c r="B26" i="3"/>
  <c r="F33" i="3"/>
  <c r="B45" i="3"/>
  <c r="F39" i="3"/>
  <c r="F41" i="3"/>
  <c r="F32" i="3"/>
  <c r="B44" i="3"/>
  <c r="F44" i="3"/>
  <c r="B27" i="3"/>
  <c r="B28" i="3"/>
  <c r="B53" i="3"/>
  <c r="B32" i="3"/>
  <c r="B49" i="3"/>
  <c r="F42" i="3"/>
  <c r="B40" i="3"/>
  <c r="F36" i="3"/>
  <c r="B30" i="3"/>
  <c r="B36" i="3"/>
  <c r="F28" i="3"/>
  <c r="F43" i="3"/>
  <c r="B48" i="3"/>
</calcChain>
</file>

<file path=xl/sharedStrings.xml><?xml version="1.0" encoding="utf-8"?>
<sst xmlns="http://schemas.openxmlformats.org/spreadsheetml/2006/main" count="728" uniqueCount="371">
  <si>
    <t>WELL v2 Feature</t>
  </si>
  <si>
    <t>WELL v2 Feature Part(s)</t>
  </si>
  <si>
    <t>A01: Air Quality</t>
  </si>
  <si>
    <t>Part 1: Meet Thresholds for Particulate Matter, Option 1</t>
  </si>
  <si>
    <t>A05: Enhanced Air Quality</t>
  </si>
  <si>
    <t>Part 1: Meet Enhanced Thresholds for Particulate Matter</t>
  </si>
  <si>
    <t>Part 2: Meet Thresholds for Organic Gases</t>
  </si>
  <si>
    <t>Part 2: Meet Enhanced Thresholds for Organic Gasses</t>
  </si>
  <si>
    <t>Part 3: Meet Thresholds for Inorganic Gases</t>
  </si>
  <si>
    <t>Part 3: Meet Enhanced Thresholds for Inorganic Gases</t>
  </si>
  <si>
    <t>A03: Ventilation Design</t>
  </si>
  <si>
    <t>A06: Enhanced Ventilation Design</t>
  </si>
  <si>
    <t>Part 4: Meet Thresholds for Radon, Option 1</t>
  </si>
  <si>
    <t>W01: Water Quality Indicators</t>
  </si>
  <si>
    <t>Part 1: Verify Water Quality Indicators</t>
  </si>
  <si>
    <t>W02: Drinking Water Quality</t>
  </si>
  <si>
    <t>Part 1: Meet Chemical Thresholds</t>
  </si>
  <si>
    <t>Part 2: Meet Thresholds for Organics and Pesticides, Option 2</t>
  </si>
  <si>
    <t>W04: Enhanced Water Quality</t>
  </si>
  <si>
    <t>Part 1: Meet Thresholds for Drinking Water Taste</t>
  </si>
  <si>
    <t>L02: Visual Lighting Design</t>
  </si>
  <si>
    <t>Part 1: Provide Visual Acuity</t>
  </si>
  <si>
    <t>L03: Circadian Lighting Design</t>
  </si>
  <si>
    <t>Part 1: Meet Lighting for Day-Active People</t>
  </si>
  <si>
    <t>T01: Thermal Performance</t>
  </si>
  <si>
    <t>Part 1: Provide Acceptable Thermal Environment</t>
  </si>
  <si>
    <t>T07: Humidity Control</t>
  </si>
  <si>
    <t>Part 1: Manage Relative Humidity</t>
  </si>
  <si>
    <t>S02: Maximum Noise Levels</t>
  </si>
  <si>
    <t>Part 1: Limit Background Noise Levels</t>
  </si>
  <si>
    <t>S03: Sound Barriers</t>
  </si>
  <si>
    <t>Part 2: Achieve Sound Isolation at Walls</t>
  </si>
  <si>
    <t>S04: Reverberation Time</t>
  </si>
  <si>
    <t>Part 1: Achieve Reverberation Time Thresholds</t>
  </si>
  <si>
    <t>Part 2: Meet Thresholds for Impact Noise Rating</t>
  </si>
  <si>
    <t>Part 1: Provide Enhanced Speech Intelligibility</t>
  </si>
  <si>
    <t>Part 5: Measure Air Parameters</t>
  </si>
  <si>
    <t>A08: Air Quality Monitoring and Awareness</t>
  </si>
  <si>
    <t>Part 1: Install Indoor Air Monitors</t>
  </si>
  <si>
    <t>Part 2: Promote Air Quality Awareness</t>
  </si>
  <si>
    <t>T06: Thermal Comfort Monitoring</t>
  </si>
  <si>
    <t>Part 1: Monitor Thermal Environment</t>
  </si>
  <si>
    <t>A07: Operable Windows</t>
  </si>
  <si>
    <t>W05: Drinking Water Quality Management</t>
  </si>
  <si>
    <t>Part 1: Assess and Maintain Drinking Water Quality</t>
  </si>
  <si>
    <t>C04: Occupant Survey</t>
  </si>
  <si>
    <t>C05: Enhanced Occupant Survey</t>
  </si>
  <si>
    <t>Part 1: Utilize Enhanced Survey</t>
  </si>
  <si>
    <t>Part 2: Utilize Pre- and Post-Occupancy Survey</t>
  </si>
  <si>
    <t>Part 4: Facilitate Interviews, Focus Groups and/or Observation</t>
  </si>
  <si>
    <t>T02: Verified Thermal Comfort</t>
  </si>
  <si>
    <t>Part 1: Survey for Thermal Comfort</t>
  </si>
  <si>
    <t>PA1: Meet Thresholds for Particulate Matter</t>
  </si>
  <si>
    <t>PA2: Meet Enhanced Thresholds for Particulate Matter</t>
  </si>
  <si>
    <t>PA3: Meet Thresholds for Organic Gases</t>
  </si>
  <si>
    <t>PA4: Meet Enhanced Thresholds for Organic Gases</t>
  </si>
  <si>
    <t xml:space="preserve">PA5: Meet Thresholds for Inorganic Gases </t>
  </si>
  <si>
    <t>PA6: Meet Enhanced Thresholds for Inorganic Gases</t>
  </si>
  <si>
    <t xml:space="preserve">PA7: Ensure Adequate Ventilation </t>
  </si>
  <si>
    <t xml:space="preserve">PA8: Increase Outdoor Air Supply </t>
  </si>
  <si>
    <t>PA9: Meet Thresholds for Radon</t>
  </si>
  <si>
    <t xml:space="preserve">PW1: Verify Water Quality Indicators </t>
  </si>
  <si>
    <t>PW2: Meet Chemical Thresholds</t>
  </si>
  <si>
    <t>PW3: Meet Thresholds for Organics and Pesticides</t>
  </si>
  <si>
    <t>PW4: Meet Thresholds for Drinking Water Taste</t>
  </si>
  <si>
    <t>PL1: Provide Visual Acuity</t>
  </si>
  <si>
    <t>PL2: Lighting for Day-Active People</t>
  </si>
  <si>
    <t>PT1: Provide Acceptable Thermal Environment</t>
  </si>
  <si>
    <t xml:space="preserve">PT2: Manage Relative Humidity </t>
  </si>
  <si>
    <t>PS1: Limit Background Noise Levels</t>
  </si>
  <si>
    <t>PS2: Achieve Sound Isolation at Walls</t>
  </si>
  <si>
    <t xml:space="preserve">PS3: Achieve Reverberation Time Thresholds </t>
  </si>
  <si>
    <t xml:space="preserve">PS4: Meet Thresholds for Impact Noise Rating </t>
  </si>
  <si>
    <t>PS5: Provide Enhanced Speech Intelligibility</t>
  </si>
  <si>
    <t>PM1: Measure Air Parameters</t>
  </si>
  <si>
    <t>PM2: Install Indoor Air Monitors</t>
  </si>
  <si>
    <t>PM3: Promote Air Quality Awareness</t>
  </si>
  <si>
    <t xml:space="preserve">PM4: Monitor Thermal Environment </t>
  </si>
  <si>
    <t xml:space="preserve">PM5: Operable Windows </t>
  </si>
  <si>
    <t>PM6: Assess and Maintain Drinking Water Quality</t>
  </si>
  <si>
    <t>Short v2</t>
  </si>
  <si>
    <t>Short Rating</t>
  </si>
  <si>
    <t>W08: Hygiene Support</t>
  </si>
  <si>
    <t>Part 4: Provide Handwashing Supplies and Signage</t>
  </si>
  <si>
    <t>X12: β Contact Reduction</t>
  </si>
  <si>
    <t>Part 2: Address Surface Hand Touch</t>
  </si>
  <si>
    <t>X11: Cleaning Products and Protocols</t>
  </si>
  <si>
    <t>Part 1: Improve Cleaning Practices</t>
  </si>
  <si>
    <t>Part 2: Select Preferred Cleaning Products</t>
  </si>
  <si>
    <t>Part 1: Reduce Respiratory Particle Exposure</t>
  </si>
  <si>
    <t>C03: Emergency Preparedness</t>
  </si>
  <si>
    <t>Part 1: Develop Emergency Preparedness Plan</t>
  </si>
  <si>
    <t>C15: β Emergency Resilience and Recovery</t>
  </si>
  <si>
    <t>Part 1: Promote Business Continuity</t>
  </si>
  <si>
    <t>Part 3: Facilitate Healthy Re-entry</t>
  </si>
  <si>
    <t>C14: Emergency Resources</t>
  </si>
  <si>
    <t>Part 1: Promote Emergency Resources</t>
  </si>
  <si>
    <t>Part 2: Support Emergency Resilience</t>
  </si>
  <si>
    <t>Part 4: Establish Health Entry Requirements</t>
  </si>
  <si>
    <t>C06: Health Services and Benefits</t>
  </si>
  <si>
    <t>Part 3: Offer Sick Leave</t>
  </si>
  <si>
    <t>Part 1: Promote Health Benefits</t>
  </si>
  <si>
    <t>M03: Mental Health Services</t>
  </si>
  <si>
    <t>Part 4: β Support Mental Health Recovery</t>
  </si>
  <si>
    <t>Part 4: Support Community Immunity</t>
  </si>
  <si>
    <t>A02: Smoke-Free Environment</t>
  </si>
  <si>
    <t>Part 1: Prohibit Indoor Smoking</t>
  </si>
  <si>
    <t>Part 2: Prohibit Outdoor Smoking</t>
  </si>
  <si>
    <t>M10: Tobacco Cessation</t>
  </si>
  <si>
    <t>Part 2: Limit Tobacco Availability</t>
  </si>
  <si>
    <t>W03: Basic Water Management</t>
  </si>
  <si>
    <t>Part 2: Implement Legionella Management Plan</t>
  </si>
  <si>
    <t>A01 Air Quality</t>
  </si>
  <si>
    <t>Part 5: Monitor Air Parameters</t>
  </si>
  <si>
    <t>Part 1: Monitor Chemical and Biological Water Quality</t>
  </si>
  <si>
    <t>W07: Moisture Management</t>
  </si>
  <si>
    <t>Part 3: Implement Mold and Moisture Plan</t>
  </si>
  <si>
    <t>SC1: Support Handwashing</t>
  </si>
  <si>
    <t>SC2: Reduce Surface Contact</t>
  </si>
  <si>
    <t>SC3: Improve Cleaning Practices</t>
  </si>
  <si>
    <t>SC4: Select Preferred Cleaning Products</t>
  </si>
  <si>
    <t>SC5: Reduce Respiratory Particle Exposure</t>
  </si>
  <si>
    <t>SE1: Develop Emergency Preparedness Plan</t>
  </si>
  <si>
    <t>SE2: Create Business Continuity Plan</t>
  </si>
  <si>
    <t>SE3: Plan for Healthy Re-Entry</t>
  </si>
  <si>
    <t>SE4: Provide Emergency Resources</t>
  </si>
  <si>
    <t>SE5: Bolster Emergency Resilience</t>
  </si>
  <si>
    <t>SE6: Establish Health Entry Requirements</t>
  </si>
  <si>
    <t>SH1: Provide Sick Leave</t>
  </si>
  <si>
    <t>SH2: Provide Health Benefits</t>
  </si>
  <si>
    <t>SH3: Support Mental Health Recovery</t>
  </si>
  <si>
    <t>SH5: Promote a Smoke-Free Environment</t>
  </si>
  <si>
    <t>SA3: Develop Legionella Management Plan</t>
  </si>
  <si>
    <t>SA4: Monitor Air and Water Quality</t>
  </si>
  <si>
    <t>SA5: Manage Mold and Moisture</t>
  </si>
  <si>
    <t>Rating</t>
  </si>
  <si>
    <t>Row Labels</t>
  </si>
  <si>
    <t>WELL Health-Safety Rating</t>
  </si>
  <si>
    <t>Fully achieved</t>
  </si>
  <si>
    <t>WELL Performance Rating</t>
  </si>
  <si>
    <t>concept order</t>
  </si>
  <si>
    <t>A</t>
  </si>
  <si>
    <t>W</t>
  </si>
  <si>
    <t>N</t>
  </si>
  <si>
    <t>L</t>
  </si>
  <si>
    <t>V</t>
  </si>
  <si>
    <t>T</t>
  </si>
  <si>
    <t>S</t>
  </si>
  <si>
    <t>X</t>
  </si>
  <si>
    <t>M</t>
  </si>
  <si>
    <t>C</t>
  </si>
  <si>
    <t>I</t>
  </si>
  <si>
    <t>#</t>
  </si>
  <si>
    <t>Part 1: Provide Operable</t>
  </si>
  <si>
    <t>Part 2: Manage Window Use</t>
  </si>
  <si>
    <t>Part 1: Ensure Adequate Ventilation, Option 4</t>
  </si>
  <si>
    <t>Part 1: Increase Outdoor Air Supply, Option 4</t>
  </si>
  <si>
    <t>WELL Ratings Alignment &amp; Gap Analysis</t>
  </si>
  <si>
    <t>Instructions</t>
  </si>
  <si>
    <t>Part 1: Select Project Survey</t>
  </si>
  <si>
    <t>Part 2: Administer Survey and Report Results</t>
  </si>
  <si>
    <t>Minimum features required</t>
  </si>
  <si>
    <t>Features achieved</t>
  </si>
  <si>
    <t>Features required to achieve rating</t>
  </si>
  <si>
    <t>1. Enter "Yes" for the WELL v2 features achieved in the Feature list tab.</t>
  </si>
  <si>
    <t>PX1: Occupant Survey</t>
  </si>
  <si>
    <t>PX2: Utilize Enhanced Survey</t>
  </si>
  <si>
    <t xml:space="preserve">PX3: Utilize Pre- and Post-Occupancy Survey </t>
  </si>
  <si>
    <t xml:space="preserve">PX4: Facilitate Interviews, Focus Groups and/or Observation </t>
  </si>
  <si>
    <t>WELL Certified Building</t>
  </si>
  <si>
    <t>Pursuing/Achieved</t>
  </si>
  <si>
    <t>Rating feature Name</t>
  </si>
  <si>
    <t>Hide</t>
  </si>
  <si>
    <t>PX5: Survey for Thermal Comfort</t>
  </si>
  <si>
    <t>PX1</t>
  </si>
  <si>
    <t>Yes</t>
  </si>
  <si>
    <t>List of features pursuing/achieved</t>
  </si>
  <si>
    <t>INTERNATIONAL WELL BUILDING INSTITUTE, IWBI, THE WELL BUILDING STANDARD, WELL V2, THE WELL COMMUNITY STANDARD, WELL CERTIFIED, WELL PORTFOLIO, WELL SCORE, WELL AP, WELL HEALTH-SAFETY RATING, WELL HEALTH-SAFETY RATED, WELL PERFORMANCE RATED, WE ARE WELL, THE WELL CONFERENCE, WELL EQUITY RATED, WELL EQUITY RATING, WELL, and others and their related logos are trademarks or certification marks of the International WELL Building Institute pbc in the United States and other countries.</t>
  </si>
  <si>
    <t>International WELL Building Institute pbc authorizes individual use of this tool for educational and informational purposes.</t>
  </si>
  <si>
    <t>Although the information contained in this document is believed to be reliable and accurate, all materials set forth within are provided without warranties of any kind, either express or implied, including but not limited to warranties of the accuracy or completeness of information or the suitability of the information for any particular purpose, and International WELL Building Institute pbc (IWBI) shall have no liability for use of or for any action or inaction taken reliance on this tool. Any tools and resources made available to you and any discussions you may have with IWBI or its representatives do not constitute advice, a promise, a representation or a warranty regarding the likelihood of achieving WELL Certification or other rating or designation.The WELL Building Standard, WELL Ratings and versions thereof and resources related thereto including but not limited to this tool, are intended to educate and assist real estate owners, tenants, occupants, community stakeholders and other users in their efforts to create healthier spaces and organizations, and nothing in the WELL Building Standard, WELL Ratings and versions thereof and any resources or materials related thereto should be considered, or used as a substitute for, quality control, safety analysis, legal compliance (including zoning), comprehensive urban planning, or medical advice, diagnosis or treatment. Use of this tool does not guaranty achievement of any feature, part, point, rating or certification.  Achievement of WELL Certification or of any WELL Rating or other WELL designation does not in any way guarantee, represent or warrant that the individuals in a space, building or organization will be healthy or healthier, nor does it indicate that a project is in compliance with any applicable laws/regulations or guarantee that a space will be free from viruses, pathogens, bacterial allergens or volatile organic compounds.</t>
  </si>
  <si>
    <t>EE4: Utilize Enhanced Survey</t>
  </si>
  <si>
    <t>EE5: Facilitate Interviews, Focus Groups, Observations</t>
  </si>
  <si>
    <t>EE7: Develop Stress Management Plan</t>
  </si>
  <si>
    <t>EH3: Disclose and Evaluate Responsible Labor Practices</t>
  </si>
  <si>
    <t>EH4: Implement Responsible Labor Practices</t>
  </si>
  <si>
    <t>EB1: Promote Health Benefits</t>
  </si>
  <si>
    <t>EB2: Provide Enhanced Health Benefits</t>
  </si>
  <si>
    <t>EB6: Offer Childcare Support</t>
  </si>
  <si>
    <t>EB7: Offer New Parent Leave &amp; Support</t>
  </si>
  <si>
    <t>EB10: Establish Education &amp; Support</t>
  </si>
  <si>
    <t>EB11: Support Victims of Domestic Violence</t>
  </si>
  <si>
    <t>ED1: Integrate Accessible &amp; Universal Design</t>
  </si>
  <si>
    <t>ED8: Provide Enhanaced Speech Intelligibility</t>
  </si>
  <si>
    <t>ES3: Provide Physical Activity Spaces</t>
  </si>
  <si>
    <t>ES4: Select Preferred Cleaning Products</t>
  </si>
  <si>
    <t>ES5: Ensure Local Food Access</t>
  </si>
  <si>
    <t>EC1: Engage Community</t>
  </si>
  <si>
    <t>EC2: Provide Community Space</t>
  </si>
  <si>
    <t>EC3: Historical Acknowledgement</t>
  </si>
  <si>
    <t>EC4: Allocate Affordable Housing</t>
  </si>
  <si>
    <t>C04</t>
  </si>
  <si>
    <t>C05</t>
  </si>
  <si>
    <t>C06</t>
  </si>
  <si>
    <t>S08</t>
  </si>
  <si>
    <t>X11</t>
  </si>
  <si>
    <t>Part 1</t>
  </si>
  <si>
    <t>Part 2</t>
  </si>
  <si>
    <t>Part 3</t>
  </si>
  <si>
    <t>Part 4</t>
  </si>
  <si>
    <t>P</t>
  </si>
  <si>
    <t>E</t>
  </si>
  <si>
    <t>WELL Equity Rating</t>
  </si>
  <si>
    <t>Short</t>
  </si>
  <si>
    <t>Name</t>
  </si>
  <si>
    <t>EB4: Offer Sick Leave &amp; Flexible Work</t>
  </si>
  <si>
    <t>EB8: Support Family Leave</t>
  </si>
  <si>
    <t>EB9: Provide Mental Health Screening &amp; Service</t>
  </si>
  <si>
    <t>ED3: Promote Nature, Place &amp; Culture</t>
  </si>
  <si>
    <t>ED4: Enhance Lighting Environment</t>
  </si>
  <si>
    <t>ED5: Provide Ergonomic Workstation Design &amp; Control</t>
  </si>
  <si>
    <t>ED7: Implement Acoustic Work Zone Control</t>
  </si>
  <si>
    <t>ES2: Provide Restorative Space</t>
  </si>
  <si>
    <t>ED9: Provide Workplace Thermal and Lighting Control</t>
  </si>
  <si>
    <t>ED10: Support Movement through Site Planning</t>
  </si>
  <si>
    <t>ES1: Offer Lactation Support</t>
  </si>
  <si>
    <t>ES6: Promote Food Quality</t>
  </si>
  <si>
    <t>ES7: Accommodate Food Sensitivities</t>
  </si>
  <si>
    <t>EE3: Administer Basic Survey</t>
  </si>
  <si>
    <t>EE6: Administer Pre- and Post-Occupancy Survey</t>
  </si>
  <si>
    <t>WELL Rating Feature</t>
  </si>
  <si>
    <t>N02: Nutritional Transparency</t>
  </si>
  <si>
    <t>Part 2: Address Food Allergens</t>
  </si>
  <si>
    <t>N03: Refined Ingredients</t>
  </si>
  <si>
    <t>Part 1: Limit Total Sugars</t>
  </si>
  <si>
    <t>Part 2: Promote Whole Grains</t>
  </si>
  <si>
    <t>N09: Special Diets</t>
  </si>
  <si>
    <t>Part 1: Accommodate Special Diets</t>
  </si>
  <si>
    <t>Part 2: Label Food Allergens</t>
  </si>
  <si>
    <t>N13: Local Food Environment</t>
  </si>
  <si>
    <t>Part 1: Ensure Local Food Access</t>
  </si>
  <si>
    <t>L04: Electric Light Glare Control</t>
  </si>
  <si>
    <t>Part 1: Manage Glare from Electric Lighting</t>
  </si>
  <si>
    <t>L08: Electric Light Quality</t>
  </si>
  <si>
    <t>Part 2: Manage Flicker</t>
  </si>
  <si>
    <t>L09: Occupant Lighting Control</t>
  </si>
  <si>
    <t>Part 2: Provide Supplemental Lighting</t>
  </si>
  <si>
    <t>V02: Ergonomic Workstation Design</t>
  </si>
  <si>
    <t>Part 1: Support Visual Ergonomics</t>
  </si>
  <si>
    <t>Part 2: Provide Height-Adjustable Work Surfaces</t>
  </si>
  <si>
    <t>Part 3: Provide Chair Adjustability</t>
  </si>
  <si>
    <t>Part 4: Provide Support at Standing Workstations</t>
  </si>
  <si>
    <t xml:space="preserve">Part 5: Provide Workstation Orientation </t>
  </si>
  <si>
    <t>V05: Site Planning and Selection</t>
  </si>
  <si>
    <t>Part 1: Select Sites With Pedestrian-Friendly Streets</t>
  </si>
  <si>
    <t>Part 2: Select Sites with Access to Mass Transit</t>
  </si>
  <si>
    <t>V08: Physical Activity Spaces and Equipment</t>
  </si>
  <si>
    <t>Part 1: Provide Indoor Activity Spaces</t>
  </si>
  <si>
    <t>Part 1: Implement an Ergonomics Program</t>
  </si>
  <si>
    <t>Part 3: Support Remote Work Ergonomics</t>
  </si>
  <si>
    <t>T04: Individual Thermal Control</t>
  </si>
  <si>
    <t>Part 1: Provide Personal Cooling Options</t>
  </si>
  <si>
    <t>Part 2: Provide Personal Heating Options</t>
  </si>
  <si>
    <t>S01: Sound Mapping</t>
  </si>
  <si>
    <t>Part 1: Label Acoustic Zones</t>
  </si>
  <si>
    <t>Part 2: Prioritize Audio Devices and Policies</t>
  </si>
  <si>
    <t>M02: Nature and Place</t>
  </si>
  <si>
    <t>Part 1: Provide Connection to Nature</t>
  </si>
  <si>
    <t>Part 2: Provide Connection to Place</t>
  </si>
  <si>
    <t>Part 1: Offer Mental Health Screening</t>
  </si>
  <si>
    <t>Part 2: Offer Mental Health Services</t>
  </si>
  <si>
    <t>Part 3: Offer Workplace Support</t>
  </si>
  <si>
    <t>M05: Stress Management</t>
  </si>
  <si>
    <t xml:space="preserve">Part 1: Develop Stress Management Plan </t>
  </si>
  <si>
    <t>M06: Restorative Opportunities</t>
  </si>
  <si>
    <t>Part 1: Support Healthy Working Hours</t>
  </si>
  <si>
    <t>M07: Restorative Spaces</t>
  </si>
  <si>
    <t>Part 1: Provide Restorative Space</t>
  </si>
  <si>
    <t>C02: Integrative Design</t>
  </si>
  <si>
    <t>Part 1: Facilitate Stakeholder Charrette</t>
  </si>
  <si>
    <t>Part 2: Promote Health-Oriented Mission</t>
  </si>
  <si>
    <t>Part 3: Implement Action Plan</t>
  </si>
  <si>
    <t>Part 2: Offer On-Demand Health Services</t>
  </si>
  <si>
    <t>C08: New Parent Support</t>
  </si>
  <si>
    <t>Part 1: Offer New Parent Leave</t>
  </si>
  <si>
    <t>C09: New Mother Support</t>
  </si>
  <si>
    <t>Part 1: Offer Workplace Breastfeeding Support</t>
  </si>
  <si>
    <t>Part 2: Design Lactation Room</t>
  </si>
  <si>
    <t>C10: Family Support</t>
  </si>
  <si>
    <t>Part 1: Offer Childcare Support</t>
  </si>
  <si>
    <t>Part 2: Offer Family Leave</t>
  </si>
  <si>
    <t>Part 3: Offer Bereavement Support</t>
  </si>
  <si>
    <t>C11: Civic Engagement</t>
  </si>
  <si>
    <t>Part 1: Promote Community Engagement</t>
  </si>
  <si>
    <t>Part 2: Provide Community Space</t>
  </si>
  <si>
    <t>C13: Accessibility and Universal Design</t>
  </si>
  <si>
    <t>Part 1: Integrate Universal Design</t>
  </si>
  <si>
    <t>C17: β Responsible Labor Practices</t>
  </si>
  <si>
    <t>Part 1: Disclose Labor Practices</t>
  </si>
  <si>
    <t>Part 2: Implement Responsible Labor Practices</t>
  </si>
  <si>
    <t>C18: β Support for Victims of Domestic Violence</t>
  </si>
  <si>
    <t>Part 1: Support Victims of Domestic Violence</t>
  </si>
  <si>
    <t>V11: β Ergonomics Programming</t>
  </si>
  <si>
    <t>S07: β Impact Noise Management</t>
  </si>
  <si>
    <t>S08: β Enhanced Audio Devices</t>
  </si>
  <si>
    <t>C19: β Education and Support</t>
  </si>
  <si>
    <t>C20: β Historical Acknowledgement</t>
  </si>
  <si>
    <t>2. Right click on the blue cells below and select Refresh.</t>
  </si>
  <si>
    <t>P/O</t>
  </si>
  <si>
    <t>O</t>
  </si>
  <si>
    <t>-</t>
  </si>
  <si>
    <t>WELL Health-Safety Rated Building</t>
  </si>
  <si>
    <t>WELL Performance Rated Building</t>
  </si>
  <si>
    <t>WELL Equity Rated Building</t>
  </si>
  <si>
    <t>Part 1: Implement a Historical Acknowledgement Program</t>
  </si>
  <si>
    <t>Part 1: Establish Education &amp; Support</t>
  </si>
  <si>
    <t>ED5</t>
  </si>
  <si>
    <t>ED3</t>
  </si>
  <si>
    <t>EE2</t>
  </si>
  <si>
    <t>EE2: Incorporate Integrative Design</t>
  </si>
  <si>
    <t>ED6: Provide Enhanced Ergonomics</t>
  </si>
  <si>
    <t>© 2025 International WELL Building Institute pbc. All rights reserved.</t>
  </si>
  <si>
    <t>C12: Talent Recruitment and Workforce Action Plans</t>
  </si>
  <si>
    <t>Part 1: Create Workforce Assessment, Engagement and Belonging Plan</t>
  </si>
  <si>
    <t>Part 2: Implement Workforce Support Systems</t>
  </si>
  <si>
    <t>Part 3: Implement Fair Hiring and Pay Practices</t>
  </si>
  <si>
    <t>C16: β Affordable Housing</t>
  </si>
  <si>
    <t>Part 1: Allocate Affordable Housing</t>
  </si>
  <si>
    <t>The International WELL Building Institute (IWBI) provides this tool so that projects pursuing WELL v2 features for WELL Certification or feature achievement under WELL at scale can conduct a quick analysis of the overlap between WELL v2 features and WELL ratings. The tables below show the gap between what the project has already achieved through WELL v2 features (based on the inputs you provided in the 'Feature list' tab) and what is needed for each WELL rating.
Please note while this tool is intended to assist projects in gap analysis between WELL v2 and WELL ratings, its completion requires information submitted by the project, and achievement of the v2 feature or a rating cannot be guaranteed.</t>
  </si>
  <si>
    <t>Part 2: Provide Hands-Free Fixtures in Bathrooms</t>
  </si>
  <si>
    <t>ED2: Provide Equipped Bathrooms</t>
  </si>
  <si>
    <t>Part 1:  Provide Equipped Bathrooms</t>
  </si>
  <si>
    <t>ED2: Provide Hands-Free Fixtures in Bathrooms</t>
  </si>
  <si>
    <t>SH4: Support Community Immunity</t>
  </si>
  <si>
    <t>EE1: Create Workforce Assessment, Engagement and Belonging Plan</t>
  </si>
  <si>
    <t>EH1: Implement Workforce Support Systems</t>
  </si>
  <si>
    <t>PI1: Innovation I</t>
  </si>
  <si>
    <t>PI2: Innovation II</t>
  </si>
  <si>
    <t>PI3: Innovation III</t>
  </si>
  <si>
    <t>PI4: Innovation IV</t>
  </si>
  <si>
    <t>PI5: Innovation V</t>
  </si>
  <si>
    <t>SI1: Innovation I</t>
  </si>
  <si>
    <t>SI2: Innovation II</t>
  </si>
  <si>
    <t>SI3: Innovation III</t>
  </si>
  <si>
    <t>SI4: Innovation IV</t>
  </si>
  <si>
    <t>SI5: Innovation V</t>
  </si>
  <si>
    <t>EI1: Innovation I</t>
  </si>
  <si>
    <t>EI2: Innovation I</t>
  </si>
  <si>
    <t>EI3: Innovation III</t>
  </si>
  <si>
    <t>EI4: Innovation IV</t>
  </si>
  <si>
    <t>EI5: Innovation V</t>
  </si>
  <si>
    <t>EB3: Offer On-Demand Health Services</t>
  </si>
  <si>
    <t>EB5: Support Healthy Working Hours</t>
  </si>
  <si>
    <t>EH2: Implement Fair Hiring and Pay Practices</t>
  </si>
  <si>
    <t>No</t>
  </si>
  <si>
    <t>EE3</t>
  </si>
  <si>
    <t>PA1</t>
  </si>
  <si>
    <t>PA3</t>
  </si>
  <si>
    <t>PA5</t>
  </si>
  <si>
    <t>PA7</t>
  </si>
  <si>
    <t>PA9</t>
  </si>
  <si>
    <t>PL1</t>
  </si>
  <si>
    <t>PM1</t>
  </si>
  <si>
    <t>PT1</t>
  </si>
  <si>
    <t>PW1</t>
  </si>
  <si>
    <t>PW2</t>
  </si>
  <si>
    <t>PW3</t>
  </si>
  <si>
    <t>SA3</t>
  </si>
  <si>
    <t>SA4</t>
  </si>
  <si>
    <t>SE1</t>
  </si>
  <si>
    <t>Fixed alignment to WER for C19 &amp; C20.</t>
  </si>
  <si>
    <t>Part 5 β: Enhanced Health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</si>
</sst>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
      <sz val="11"/>
      <color theme="0"/>
      <name val="Calibri"/>
      <family val="2"/>
      <scheme val="minor"/>
    </font>
    <font>
      <sz val="11"/>
      <name val="Calibri"/>
      <family val="2"/>
      <scheme val="minor"/>
    </font>
    <font>
      <b/>
      <sz val="15"/>
      <color theme="0"/>
      <name val="Calibri"/>
      <family val="2"/>
      <scheme val="minor"/>
    </font>
    <font>
      <b/>
      <sz val="13"/>
      <color rgb="FF104349"/>
      <name val="Calibri"/>
      <family val="2"/>
      <scheme val="minor"/>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104349"/>
        <bgColor indexed="64"/>
      </patternFill>
    </fill>
    <fill>
      <patternFill patternType="solid">
        <fgColor rgb="FF0E7A97"/>
        <bgColor indexed="64"/>
      </patternFill>
    </fill>
    <fill>
      <patternFill patternType="solid">
        <fgColor rgb="FF91C9D2"/>
        <bgColor indexed="64"/>
      </patternFill>
    </fill>
    <fill>
      <patternFill patternType="solid">
        <fgColor theme="0" tint="-0.249977111117893"/>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rgb="FF104349"/>
      </bottom>
      <diagonal/>
    </border>
    <border>
      <left style="thin">
        <color indexed="64"/>
      </left>
      <right style="thin">
        <color indexed="64"/>
      </right>
      <top style="thin">
        <color indexed="64"/>
      </top>
      <bottom/>
      <diagonal/>
    </border>
  </borders>
  <cellStyleXfs count="4">
    <xf numFmtId="0" fontId="0" fillId="0" borderId="0"/>
    <xf numFmtId="0" fontId="7" fillId="3" borderId="0" applyNumberFormat="0" applyAlignment="0" applyProtection="0"/>
    <xf numFmtId="0" fontId="8" fillId="0" borderId="9" applyNumberFormat="0" applyFill="0" applyAlignment="0" applyProtection="0"/>
    <xf numFmtId="0" fontId="4" fillId="0" borderId="0"/>
  </cellStyleXfs>
  <cellXfs count="43">
    <xf numFmtId="0" fontId="0" fillId="0" borderId="0" xfId="0"/>
    <xf numFmtId="0" fontId="0" fillId="0" borderId="0" xfId="0" pivotButton="1"/>
    <xf numFmtId="0" fontId="0" fillId="0" borderId="0" xfId="0" applyAlignment="1">
      <alignment horizontal="left"/>
    </xf>
    <xf numFmtId="0" fontId="7" fillId="3" borderId="0" xfId="1"/>
    <xf numFmtId="0" fontId="8" fillId="0" borderId="9" xfId="2"/>
    <xf numFmtId="0" fontId="0" fillId="0" borderId="1" xfId="0" applyBorder="1"/>
    <xf numFmtId="0" fontId="2" fillId="0" borderId="0" xfId="0" applyFont="1"/>
    <xf numFmtId="0" fontId="0" fillId="0" borderId="0" xfId="0" applyAlignment="1">
      <alignment wrapText="1"/>
    </xf>
    <xf numFmtId="0" fontId="1" fillId="0" borderId="0" xfId="0" applyFont="1" applyAlignment="1">
      <alignment wrapText="1"/>
    </xf>
    <xf numFmtId="0" fontId="0" fillId="0" borderId="2" xfId="0" applyBorder="1"/>
    <xf numFmtId="0" fontId="7" fillId="3" borderId="4" xfId="1" applyBorder="1"/>
    <xf numFmtId="0" fontId="7" fillId="3" borderId="5" xfId="1" applyBorder="1"/>
    <xf numFmtId="0" fontId="0" fillId="0" borderId="6" xfId="0" applyBorder="1"/>
    <xf numFmtId="0" fontId="0" fillId="0" borderId="7" xfId="0" applyBorder="1"/>
    <xf numFmtId="0" fontId="0" fillId="0" borderId="8" xfId="0" applyBorder="1"/>
    <xf numFmtId="0" fontId="2" fillId="0" borderId="0" xfId="0" applyFont="1" applyAlignment="1">
      <alignment horizontal="center" vertical="center" wrapText="1"/>
    </xf>
    <xf numFmtId="0" fontId="0" fillId="0" borderId="0" xfId="0" applyAlignment="1">
      <alignment vertical="center" wrapText="1"/>
    </xf>
    <xf numFmtId="0" fontId="5" fillId="4"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3" xfId="0" quotePrefix="1" applyFont="1" applyFill="1" applyBorder="1" applyAlignment="1">
      <alignment horizontal="center" vertical="center" wrapText="1"/>
    </xf>
    <xf numFmtId="0" fontId="2" fillId="3" borderId="0" xfId="0" applyFont="1" applyFill="1" applyAlignment="1">
      <alignment horizontal="center" vertical="center" wrapText="1"/>
    </xf>
    <xf numFmtId="0" fontId="0" fillId="0" borderId="10" xfId="0" applyBorder="1" applyAlignment="1">
      <alignment horizontal="center" vertical="center" wrapText="1"/>
    </xf>
    <xf numFmtId="0" fontId="2" fillId="6" borderId="0" xfId="0" applyFont="1" applyFill="1" applyAlignment="1">
      <alignment horizontal="center" vertical="center" wrapText="1"/>
    </xf>
    <xf numFmtId="0" fontId="0" fillId="6" borderId="0" xfId="0" applyFill="1" applyAlignment="1">
      <alignment vertical="center"/>
    </xf>
    <xf numFmtId="0" fontId="0" fillId="0" borderId="0" xfId="0" applyAlignment="1">
      <alignment vertical="center"/>
    </xf>
    <xf numFmtId="0" fontId="3" fillId="0" borderId="0" xfId="0" applyFont="1" applyAlignment="1">
      <alignment vertical="center"/>
    </xf>
    <xf numFmtId="0" fontId="0" fillId="0" borderId="0" xfId="0" applyAlignment="1">
      <alignment horizontal="center" vertical="center"/>
    </xf>
    <xf numFmtId="0" fontId="3" fillId="0" borderId="0" xfId="0" applyFont="1" applyAlignment="1">
      <alignment horizontal="left"/>
    </xf>
    <xf numFmtId="0" fontId="0" fillId="0" borderId="0" xfId="0" applyAlignment="1">
      <alignment horizontal="left"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3" xfId="0" applyFont="1" applyBorder="1" applyAlignment="1">
      <alignment horizontal="center" vertical="center" wrapText="1"/>
    </xf>
    <xf numFmtId="0" fontId="3" fillId="0" borderId="0" xfId="0" applyFont="1"/>
    <xf numFmtId="0" fontId="6" fillId="6" borderId="3" xfId="0" quotePrefix="1" applyFont="1" applyFill="1" applyBorder="1" applyAlignment="1">
      <alignment horizontal="center" vertical="center" wrapText="1"/>
    </xf>
    <xf numFmtId="0" fontId="5" fillId="5" borderId="0" xfId="0" applyFont="1" applyFill="1" applyAlignment="1">
      <alignment horizontal="center" vertical="center" wrapText="1"/>
    </xf>
    <xf numFmtId="0" fontId="5" fillId="0" borderId="0" xfId="0" applyFont="1" applyAlignment="1">
      <alignment horizontal="center" vertical="center" wrapText="1"/>
    </xf>
    <xf numFmtId="0" fontId="5" fillId="4" borderId="0" xfId="0" applyFont="1" applyFill="1" applyAlignment="1">
      <alignment horizontal="center" vertical="center" wrapText="1"/>
    </xf>
    <xf numFmtId="14" fontId="0" fillId="0" borderId="0" xfId="0" applyNumberFormat="1"/>
    <xf numFmtId="0" fontId="6" fillId="2" borderId="2" xfId="3" applyFont="1" applyFill="1" applyBorder="1" applyAlignment="1">
      <alignment vertical="top" wrapText="1"/>
    </xf>
    <xf numFmtId="0" fontId="6" fillId="2" borderId="0" xfId="3" applyFont="1" applyFill="1" applyAlignment="1">
      <alignment vertical="top" wrapText="1"/>
    </xf>
    <xf numFmtId="0" fontId="6" fillId="2" borderId="6" xfId="3" applyFont="1" applyFill="1" applyBorder="1" applyAlignment="1">
      <alignment vertical="top" wrapText="1"/>
    </xf>
  </cellXfs>
  <cellStyles count="4">
    <cellStyle name="Heading 1" xfId="1" builtinId="16" customBuiltin="1"/>
    <cellStyle name="Heading 2" xfId="2" builtinId="17" customBuiltin="1"/>
    <cellStyle name="Normal" xfId="0" builtinId="0" customBuiltin="1"/>
    <cellStyle name="Normal 2 2" xfId="3" xr:uid="{5A2BB19E-439C-44C8-AC4E-A82356B5D1B4}"/>
  </cellStyles>
  <dxfs count="25">
    <dxf>
      <font>
        <strike val="0"/>
        <outline val="0"/>
        <shadow val="0"/>
        <u val="none"/>
        <vertAlign val="baseline"/>
        <sz val="11"/>
        <name val="Calibri"/>
        <family val="2"/>
        <scheme val="minor"/>
      </font>
      <alignment vertical="center" textRotation="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vertical="center" textRotation="0" indent="0" justifyLastLine="0" shrinkToFit="0" readingOrder="0"/>
    </dxf>
    <dxf>
      <font>
        <strike val="0"/>
        <outline val="0"/>
        <shadow val="0"/>
        <u val="none"/>
        <vertAlign val="baseline"/>
        <sz val="11"/>
        <name val="Calibri"/>
        <family val="2"/>
        <scheme val="minor"/>
      </font>
      <alignment vertical="center" textRotation="0" indent="0" justifyLastLine="0" shrinkToFit="0" readingOrder="0"/>
    </dxf>
    <dxf>
      <font>
        <strike val="0"/>
        <outline val="0"/>
        <shadow val="0"/>
        <u val="none"/>
        <vertAlign val="baseline"/>
        <sz val="11"/>
        <name val="Calibri"/>
        <family val="2"/>
        <scheme val="minor"/>
      </font>
      <fill>
        <patternFill patternType="none">
          <fgColor indexed="64"/>
          <bgColor indexed="65"/>
        </patternFill>
      </fill>
      <alignment vertical="center" textRotation="0" indent="0" justifyLastLine="0" shrinkToFit="0" readingOrder="0"/>
    </dxf>
    <dxf>
      <font>
        <strike val="0"/>
        <outline val="0"/>
        <shadow val="0"/>
        <u val="none"/>
        <vertAlign val="baseline"/>
        <sz val="11"/>
        <name val="Calibri"/>
        <family val="2"/>
        <scheme val="minor"/>
      </font>
      <numFmt numFmtId="0" formatCode="General"/>
      <alignment vertical="center" textRotation="0" indent="0" justifyLastLine="0" shrinkToFit="0" readingOrder="0"/>
    </dxf>
    <dxf>
      <font>
        <strike val="0"/>
        <outline val="0"/>
        <shadow val="0"/>
        <u val="none"/>
        <vertAlign val="baseline"/>
        <sz val="11"/>
        <name val="Calibri"/>
        <family val="2"/>
        <scheme val="minor"/>
      </font>
      <numFmt numFmtId="0" formatCode="General"/>
      <alignment vertical="center" textRotation="0" indent="0" justifyLastLine="0" shrinkToFit="0" readingOrder="0"/>
    </dxf>
    <dxf>
      <font>
        <strike val="0"/>
        <outline val="0"/>
        <shadow val="0"/>
        <u val="none"/>
        <vertAlign val="baseline"/>
        <sz val="11"/>
        <name val="Calibri"/>
        <family val="2"/>
        <scheme val="minor"/>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left" vertical="center" textRotation="0" wrapText="1" indent="0" justifyLastLine="0" shrinkToFit="0" readingOrder="0"/>
    </dxf>
    <dxf>
      <font>
        <strike val="0"/>
        <outline val="0"/>
        <shadow val="0"/>
        <u val="none"/>
        <vertAlign val="baseline"/>
        <sz val="11"/>
        <name val="Calibri"/>
        <family val="2"/>
        <scheme val="minor"/>
      </font>
      <numFmt numFmtId="0" formatCode="General"/>
      <alignment horizontal="general" vertical="center" textRotation="0" wrapText="1" indent="0" justifyLastLine="0" shrinkToFit="0" readingOrder="0"/>
    </dxf>
    <dxf>
      <font>
        <strike val="0"/>
        <outline val="0"/>
        <shadow val="0"/>
        <u val="none"/>
        <vertAlign val="baseline"/>
        <sz val="11"/>
        <name val="Calibri"/>
        <family val="2"/>
        <scheme val="minor"/>
      </font>
      <numFmt numFmtId="0" formatCode="General"/>
      <alignment vertical="center" textRotation="0" indent="0" justifyLastLine="0" shrinkToFit="0" readingOrder="0"/>
    </dxf>
    <dxf>
      <font>
        <strike val="0"/>
        <outline val="0"/>
        <shadow val="0"/>
        <u val="none"/>
        <vertAlign val="baseline"/>
        <sz val="11"/>
        <name val="Calibri"/>
        <family val="2"/>
        <scheme val="minor"/>
      </font>
      <numFmt numFmtId="0" formatCode="General"/>
      <alignment vertical="center" textRotation="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border outline="0">
        <left style="thin">
          <color indexed="64"/>
        </left>
      </border>
    </dxf>
    <dxf>
      <font>
        <strike val="0"/>
        <outline val="0"/>
        <shadow val="0"/>
        <u val="none"/>
        <vertAlign val="baseline"/>
        <sz val="11"/>
        <name val="Calibri"/>
        <family val="2"/>
        <scheme val="minor"/>
      </font>
      <alignment vertical="center" textRotation="0"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104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104775</xdr:rowOff>
    </xdr:from>
    <xdr:ext cx="1867296" cy="986524"/>
    <xdr:pic>
      <xdr:nvPicPr>
        <xdr:cNvPr id="2" name="Picture 1">
          <a:extLst>
            <a:ext uri="{FF2B5EF4-FFF2-40B4-BE49-F238E27FC236}">
              <a16:creationId xmlns:a16="http://schemas.microsoft.com/office/drawing/2014/main" id="{E8408653-3BB9-45D1-8352-7C3B8F4D0D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04775"/>
          <a:ext cx="1867296" cy="986524"/>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S" refreshedDate="45964.482260763885" createdVersion="7" refreshedVersion="8" minRefreshableVersion="3" recordCount="137" xr:uid="{1A7F1A4B-7ECB-49C8-8EE7-26E7835A62AB}">
  <cacheSource type="worksheet">
    <worksheetSource name="Table1"/>
  </cacheSource>
  <cacheFields count="12">
    <cacheField name="WELL Rating Feature" numFmtId="0">
      <sharedItems/>
    </cacheField>
    <cacheField name="WELL v2 Feature" numFmtId="0">
      <sharedItems/>
    </cacheField>
    <cacheField name="WELL v2 Feature Part(s)" numFmtId="0">
      <sharedItems containsBlank="1"/>
    </cacheField>
    <cacheField name="P/O" numFmtId="0">
      <sharedItems containsBlank="1"/>
    </cacheField>
    <cacheField name="Pursuing/Achieved" numFmtId="0">
      <sharedItems/>
    </cacheField>
    <cacheField name="Short v2" numFmtId="0">
      <sharedItems/>
    </cacheField>
    <cacheField name="Short Rating" numFmtId="0">
      <sharedItems count="115">
        <s v="PA1"/>
        <s v="PA3"/>
        <s v="PA5"/>
        <s v="PA9"/>
        <s v="PM1"/>
        <s v="SA4"/>
        <s v="SH5"/>
        <s v="PA7"/>
        <s v="PA2"/>
        <s v="PA4"/>
        <s v="PA6"/>
        <s v="PA8"/>
        <s v="PM5"/>
        <s v="PM2"/>
        <s v="PM3"/>
        <s v="PW1"/>
        <s v="PW2"/>
        <s v="PW3"/>
        <s v="SA3"/>
        <s v="PW4"/>
        <s v="PM6"/>
        <s v="SA5"/>
        <s v="ED2"/>
        <s v="SC1"/>
        <s v="ES7"/>
        <s v="ES6"/>
        <s v="ES5"/>
        <s v="PL1"/>
        <s v="PL2"/>
        <s v="ED4"/>
        <s v="ED9"/>
        <s v="ED5"/>
        <s v="ED10"/>
        <s v="ES3"/>
        <s v="ED6"/>
        <s v="PT1"/>
        <s v="PX5"/>
        <s v="PM4"/>
        <s v="PT2"/>
        <s v="ED7"/>
        <s v="PS1"/>
        <s v="PS2"/>
        <s v="PS3"/>
        <s v="PS4"/>
        <s v="ED8"/>
        <s v="PS5"/>
        <s v="SC3"/>
        <s v="ES4"/>
        <s v="SC4"/>
        <s v="SC5"/>
        <s v="SC2"/>
        <s v="ED3"/>
        <s v="EB9"/>
        <s v="EB4"/>
        <s v="SH3"/>
        <s v="EE7"/>
        <s v="EB5"/>
        <s v="ES2"/>
        <s v="EE2"/>
        <s v="SE1"/>
        <s v="PX1"/>
        <s v="EE3"/>
        <s v="PX2"/>
        <s v="EE4"/>
        <s v="PX3"/>
        <s v="EE6"/>
        <s v="PX4"/>
        <s v="EE5"/>
        <s v="EB1"/>
        <s v="SH2"/>
        <s v="EB3"/>
        <s v="SH1"/>
        <s v="SH4"/>
        <s v="EB2"/>
        <s v="EB7"/>
        <s v="ES1"/>
        <s v="EB6"/>
        <s v="EB8"/>
        <s v="EC1"/>
        <s v="EC2"/>
        <s v="EE1"/>
        <s v="EH1"/>
        <s v="EH2"/>
        <s v="ED1"/>
        <s v="SE4"/>
        <s v="SE2"/>
        <s v="SE5"/>
        <s v="SE3"/>
        <s v="SE6"/>
        <s v="EC4"/>
        <s v="EH3"/>
        <s v="EH4"/>
        <s v="EB11"/>
        <s v="EB10"/>
        <s v="EC3"/>
        <s v="EI1"/>
        <s v="EI2"/>
        <s v="EI3"/>
        <s v="SI4"/>
        <s v="SI1"/>
        <s v="SI2"/>
        <s v="SI3"/>
        <s v="PI5"/>
        <s v="EI4"/>
        <s v="PI1"/>
        <s v="PI2"/>
        <s v="PI3"/>
        <s v="PI4"/>
        <s v="EI5"/>
        <s v="SI5"/>
        <s v="PF1" u="1"/>
        <s v="PF2" u="1"/>
        <s v="PF3" u="1"/>
        <s v="PF4" u="1"/>
        <s v="PF5" u="1"/>
      </sharedItems>
    </cacheField>
    <cacheField name="Rating feature Name" numFmtId="0">
      <sharedItems/>
    </cacheField>
    <cacheField name="Rating" numFmtId="0">
      <sharedItems count="3">
        <s v="WELL Performance Rating"/>
        <s v="WELL Health-Safety Rating"/>
        <s v="WELL Equity Rating"/>
      </sharedItems>
    </cacheField>
    <cacheField name="Fully achieved" numFmtId="0">
      <sharedItems containsSemiMixedTypes="0" containsString="0" containsNumber="1" minValue="0" maxValue="1" count="5">
        <n v="1"/>
        <n v="0.66666666666666663"/>
        <n v="0"/>
        <n v="0.33333333333333331"/>
        <n v="0.5"/>
      </sharedItems>
    </cacheField>
    <cacheField name="concept order" numFmtId="0">
      <sharedItems containsSemiMixedTypes="0" containsString="0" containsNumber="1" containsInteger="1" minValue="1" maxValue="11"/>
    </cacheField>
    <cacheField name="Hide" numFmtId="0">
      <sharedItems containsString="0" containsBlank="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s v="PA1: Meet Thresholds for Particulate Matter"/>
    <s v="A01: Air Quality"/>
    <s v="Part 1: Meet Thresholds for Particulate Matter, Option 1"/>
    <s v="P"/>
    <s v="Yes"/>
    <s v="A01.1"/>
    <x v="0"/>
    <s v="Meet Thresholds for Particulate Matter"/>
    <x v="0"/>
    <x v="0"/>
    <n v="1"/>
    <m/>
  </r>
  <r>
    <s v="PA3: Meet Thresholds for Organic Gases"/>
    <s v="A01: Air Quality"/>
    <s v="Part 2: Meet Thresholds for Organic Gases"/>
    <s v="P"/>
    <s v="Yes"/>
    <s v="A01.2"/>
    <x v="1"/>
    <s v="Meet Thresholds for Organic Gases"/>
    <x v="0"/>
    <x v="0"/>
    <n v="1"/>
    <m/>
  </r>
  <r>
    <s v="PA5: Meet Thresholds for Inorganic Gases "/>
    <s v="A01: Air Quality"/>
    <s v="Part 3: Meet Thresholds for Inorganic Gases"/>
    <s v="P"/>
    <s v="Yes"/>
    <s v="A01.3"/>
    <x v="2"/>
    <s v="Meet Thresholds for Inorganic Gases "/>
    <x v="0"/>
    <x v="0"/>
    <n v="1"/>
    <m/>
  </r>
  <r>
    <s v="PA9: Meet Thresholds for Radon"/>
    <s v="A01: Air Quality"/>
    <s v="Part 4: Meet Thresholds for Radon, Option 1"/>
    <s v="P"/>
    <s v="Yes"/>
    <s v="A01.4"/>
    <x v="3"/>
    <s v="Meet Thresholds for Radon"/>
    <x v="0"/>
    <x v="0"/>
    <n v="1"/>
    <m/>
  </r>
  <r>
    <s v="PM1: Measure Air Parameters"/>
    <s v="A01: Air Quality"/>
    <s v="Part 5: Measure Air Parameters"/>
    <s v="P"/>
    <s v="Yes"/>
    <s v="A01.5"/>
    <x v="4"/>
    <s v="Measure Air Parameters"/>
    <x v="0"/>
    <x v="0"/>
    <n v="1"/>
    <m/>
  </r>
  <r>
    <s v="SA4: Monitor Air and Water Quality"/>
    <s v="A01 Air Quality"/>
    <s v="Part 5: Monitor Air Parameters"/>
    <m/>
    <s v="Yes"/>
    <s v="A01.5"/>
    <x v="5"/>
    <s v="Monitor Air and Water Quality"/>
    <x v="1"/>
    <x v="0"/>
    <n v="1"/>
    <n v="1"/>
  </r>
  <r>
    <s v="SH5: Promote a Smoke-Free Environment"/>
    <s v="A02: Smoke-Free Environment"/>
    <s v="Part 1: Prohibit Indoor Smoking"/>
    <s v="P"/>
    <s v="Yes"/>
    <s v="A02.1"/>
    <x v="6"/>
    <s v="Promote a Smoke-Free Environment"/>
    <x v="1"/>
    <x v="1"/>
    <n v="1"/>
    <m/>
  </r>
  <r>
    <s v="SH5: Promote a Smoke-Free Environment"/>
    <s v="A02: Smoke-Free Environment"/>
    <s v="Part 2: Prohibit Outdoor Smoking"/>
    <s v="P"/>
    <s v="Yes"/>
    <s v="A02.2"/>
    <x v="6"/>
    <s v="Promote a Smoke-Free Environment"/>
    <x v="1"/>
    <x v="1"/>
    <n v="1"/>
    <m/>
  </r>
  <r>
    <s v="PA7: Ensure Adequate Ventilation "/>
    <s v="A03: Ventilation Design"/>
    <s v="Part 1: Ensure Adequate Ventilation, Option 4"/>
    <s v="P"/>
    <s v="Yes"/>
    <s v="A03.1"/>
    <x v="7"/>
    <s v="Ensure Adequate Ventilation "/>
    <x v="0"/>
    <x v="0"/>
    <n v="1"/>
    <m/>
  </r>
  <r>
    <s v="PA2: Meet Enhanced Thresholds for Particulate Matter"/>
    <s v="A05: Enhanced Air Quality"/>
    <s v="Part 1: Meet Enhanced Thresholds for Particulate Matter"/>
    <s v="O"/>
    <s v="No"/>
    <s v="A05.1"/>
    <x v="8"/>
    <s v="Meet Enhanced Thresholds for Particulate Matter"/>
    <x v="0"/>
    <x v="2"/>
    <n v="1"/>
    <m/>
  </r>
  <r>
    <s v="PA4: Meet Enhanced Thresholds for Organic Gases"/>
    <s v="A05: Enhanced Air Quality"/>
    <s v="Part 2: Meet Enhanced Thresholds for Organic Gasses"/>
    <s v="O"/>
    <s v="No"/>
    <s v="A05.2"/>
    <x v="9"/>
    <s v="Meet Enhanced Thresholds for Organic Gases"/>
    <x v="0"/>
    <x v="2"/>
    <n v="1"/>
    <m/>
  </r>
  <r>
    <s v="PA6: Meet Enhanced Thresholds for Inorganic Gases"/>
    <s v="A05: Enhanced Air Quality"/>
    <s v="Part 3: Meet Enhanced Thresholds for Inorganic Gases"/>
    <s v="O"/>
    <s v="No"/>
    <s v="A05.3"/>
    <x v="10"/>
    <s v="Meet Enhanced Thresholds for Inorganic Gases"/>
    <x v="0"/>
    <x v="2"/>
    <n v="1"/>
    <m/>
  </r>
  <r>
    <s v="PA8: Increase Outdoor Air Supply "/>
    <s v="A06: Enhanced Ventilation Design"/>
    <s v="Part 1: Increase Outdoor Air Supply, Option 4"/>
    <s v="O"/>
    <s v="No"/>
    <s v="A06.1"/>
    <x v="11"/>
    <s v="Increase Outdoor Air Supply "/>
    <x v="0"/>
    <x v="2"/>
    <n v="1"/>
    <m/>
  </r>
  <r>
    <s v="PM5: Operable Windows "/>
    <s v="A07: Operable Windows"/>
    <s v="Part 1: Provide Operable"/>
    <s v="O"/>
    <s v="No"/>
    <s v="A07.1"/>
    <x v="12"/>
    <s v="Operable Windows "/>
    <x v="0"/>
    <x v="2"/>
    <n v="1"/>
    <m/>
  </r>
  <r>
    <s v="PM5: Operable Windows "/>
    <s v="A07: Operable Windows"/>
    <s v="Part 2: Manage Window Use"/>
    <s v="O"/>
    <s v="No"/>
    <s v="A07.2"/>
    <x v="12"/>
    <s v="Operable Windows "/>
    <x v="0"/>
    <x v="2"/>
    <n v="1"/>
    <m/>
  </r>
  <r>
    <s v="PM2: Install Indoor Air Monitors"/>
    <s v="A08: Air Quality Monitoring and Awareness"/>
    <s v="Part 1: Install Indoor Air Monitors"/>
    <s v="O"/>
    <s v="No"/>
    <s v="A08.1"/>
    <x v="13"/>
    <s v="Install Indoor Air Monitors"/>
    <x v="0"/>
    <x v="2"/>
    <n v="1"/>
    <m/>
  </r>
  <r>
    <s v="PM3: Promote Air Quality Awareness"/>
    <s v="A08: Air Quality Monitoring and Awareness"/>
    <s v="Part 2: Promote Air Quality Awareness"/>
    <s v="O"/>
    <s v="No"/>
    <s v="A08.2"/>
    <x v="14"/>
    <s v="Promote Air Quality Awareness"/>
    <x v="0"/>
    <x v="2"/>
    <n v="1"/>
    <m/>
  </r>
  <r>
    <s v="PW1: Verify Water Quality Indicators "/>
    <s v="W01: Water Quality Indicators"/>
    <s v="Part 1: Verify Water Quality Indicators"/>
    <s v="P"/>
    <s v="Yes"/>
    <s v="W01.1"/>
    <x v="15"/>
    <s v="Verify Water Quality Indicators "/>
    <x v="0"/>
    <x v="0"/>
    <n v="2"/>
    <m/>
  </r>
  <r>
    <s v="PW2: Meet Chemical Thresholds"/>
    <s v="W02: Drinking Water Quality"/>
    <s v="Part 1: Meet Chemical Thresholds"/>
    <s v="P"/>
    <s v="Yes"/>
    <s v="W02.1"/>
    <x v="16"/>
    <s v="Meet Chemical Thresholds"/>
    <x v="0"/>
    <x v="0"/>
    <n v="2"/>
    <m/>
  </r>
  <r>
    <s v="PW3: Meet Thresholds for Organics and Pesticides"/>
    <s v="W02: Drinking Water Quality"/>
    <s v="Part 2: Meet Thresholds for Organics and Pesticides, Option 2"/>
    <s v="P"/>
    <s v="Yes"/>
    <s v="W02.2"/>
    <x v="17"/>
    <s v="Meet Thresholds for Organics and Pesticides"/>
    <x v="0"/>
    <x v="0"/>
    <n v="2"/>
    <m/>
  </r>
  <r>
    <s v="SA4: Monitor Air and Water Quality"/>
    <s v="W03: Basic Water Management"/>
    <s v="Part 1: Monitor Chemical and Biological Water Quality"/>
    <s v="P"/>
    <s v="Yes"/>
    <s v="W03.1"/>
    <x v="5"/>
    <s v="Monitor Air and Water Quality"/>
    <x v="1"/>
    <x v="0"/>
    <n v="2"/>
    <m/>
  </r>
  <r>
    <s v="SA3: Develop Legionella Management Plan"/>
    <s v="W03: Basic Water Management"/>
    <s v="Part 2: Implement Legionella Management Plan"/>
    <s v="P"/>
    <s v="Yes"/>
    <s v="W03.2"/>
    <x v="18"/>
    <s v="Develop Legionella Management Plan"/>
    <x v="1"/>
    <x v="0"/>
    <n v="2"/>
    <m/>
  </r>
  <r>
    <s v="PW4: Meet Thresholds for Drinking Water Taste"/>
    <s v="W04: Enhanced Water Quality"/>
    <s v="Part 1: Meet Thresholds for Drinking Water Taste"/>
    <s v="O"/>
    <s v="No"/>
    <s v="W04.1"/>
    <x v="19"/>
    <s v="Meet Thresholds for Drinking Water Taste"/>
    <x v="0"/>
    <x v="2"/>
    <n v="2"/>
    <m/>
  </r>
  <r>
    <s v="PM6: Assess and Maintain Drinking Water Quality"/>
    <s v="W05: Drinking Water Quality Management"/>
    <s v="Part 1: Assess and Maintain Drinking Water Quality"/>
    <s v="O"/>
    <s v="No"/>
    <s v="W05.1"/>
    <x v="20"/>
    <s v="Assess and Maintain Drinking Water Quality"/>
    <x v="0"/>
    <x v="2"/>
    <n v="2"/>
    <m/>
  </r>
  <r>
    <s v="SA5: Manage Mold and Moisture"/>
    <s v="W07: Moisture Management"/>
    <s v="Part 3: Implement Mold and Moisture Plan"/>
    <s v="O"/>
    <s v="No"/>
    <s v="W07.3"/>
    <x v="21"/>
    <s v="Manage Mold and Moisture"/>
    <x v="1"/>
    <x v="2"/>
    <n v="2"/>
    <m/>
  </r>
  <r>
    <s v="ED2: Provide Equipped Bathrooms"/>
    <s v="W08: Hygiene Support"/>
    <s v="Part 1:  Provide Equipped Bathrooms"/>
    <s v="O"/>
    <s v="No"/>
    <s v="W08.1"/>
    <x v="22"/>
    <s v="Provide Equipped Bathrooms"/>
    <x v="2"/>
    <x v="2"/>
    <n v="2"/>
    <m/>
  </r>
  <r>
    <s v="ED2: Provide Hands-Free Fixtures in Bathrooms"/>
    <s v="W08: Hygiene Support"/>
    <s v="Part 2: Provide Hands-Free Fixtures in Bathrooms"/>
    <s v="O"/>
    <s v="No"/>
    <s v="W08.2"/>
    <x v="22"/>
    <s v="Provide Hands-Free Fixtures in Bathrooms"/>
    <x v="2"/>
    <x v="2"/>
    <n v="2"/>
    <m/>
  </r>
  <r>
    <s v="SC1: Support Handwashing"/>
    <s v="W08: Hygiene Support"/>
    <s v="Part 4: Provide Handwashing Supplies and Signage"/>
    <s v="O"/>
    <s v="No"/>
    <s v="W08.4"/>
    <x v="23"/>
    <s v="Support Handwashing"/>
    <x v="1"/>
    <x v="2"/>
    <n v="2"/>
    <m/>
  </r>
  <r>
    <s v="ES7: Accommodate Food Sensitivities"/>
    <s v="N02: Nutritional Transparency"/>
    <s v="Part 2: Address Food Allergens"/>
    <s v="P"/>
    <s v="Yes"/>
    <s v="N02.2"/>
    <x v="24"/>
    <s v="Accommodate Food Sensitivities"/>
    <x v="2"/>
    <x v="3"/>
    <n v="3"/>
    <m/>
  </r>
  <r>
    <s v="ES6: Promote Food Quality"/>
    <s v="N03: Refined Ingredients"/>
    <s v="Part 1: Limit Total Sugars"/>
    <s v="O"/>
    <s v="No"/>
    <s v="N03.1"/>
    <x v="25"/>
    <s v="Promote Food Quality"/>
    <x v="2"/>
    <x v="2"/>
    <n v="3"/>
    <m/>
  </r>
  <r>
    <s v="ES6: Promote Food Quality"/>
    <s v="N03: Refined Ingredients"/>
    <s v="Part 2: Promote Whole Grains"/>
    <s v="O"/>
    <s v="No"/>
    <s v="N03.2"/>
    <x v="25"/>
    <s v="Promote Food Quality"/>
    <x v="2"/>
    <x v="2"/>
    <n v="3"/>
    <m/>
  </r>
  <r>
    <s v="ES7: Accommodate Food Sensitivities"/>
    <s v="N09: Special Diets"/>
    <s v="Part 1: Accommodate Special Diets"/>
    <s v="O"/>
    <s v="No"/>
    <s v="N09.1"/>
    <x v="24"/>
    <s v="Accommodate Food Sensitivities"/>
    <x v="2"/>
    <x v="3"/>
    <n v="3"/>
    <m/>
  </r>
  <r>
    <s v="ES7: Accommodate Food Sensitivities"/>
    <s v="N09: Special Diets"/>
    <s v="Part 2: Label Food Allergens"/>
    <s v="O"/>
    <s v="No"/>
    <s v="N09.2"/>
    <x v="24"/>
    <s v="Accommodate Food Sensitivities"/>
    <x v="2"/>
    <x v="3"/>
    <n v="3"/>
    <m/>
  </r>
  <r>
    <s v="ES5: Ensure Local Food Access"/>
    <s v="N13: Local Food Environment"/>
    <s v="Part 1: Ensure Local Food Access"/>
    <s v="O"/>
    <s v="No"/>
    <s v="N13.1"/>
    <x v="26"/>
    <s v="Ensure Local Food Access"/>
    <x v="2"/>
    <x v="2"/>
    <n v="3"/>
    <m/>
  </r>
  <r>
    <s v="PL1: Provide Visual Acuity"/>
    <s v="L02: Visual Lighting Design"/>
    <s v="Part 1: Provide Visual Acuity"/>
    <s v="P"/>
    <s v="Yes"/>
    <s v="L02.1"/>
    <x v="27"/>
    <s v="Provide Visual Acuity"/>
    <x v="0"/>
    <x v="0"/>
    <n v="4"/>
    <m/>
  </r>
  <r>
    <s v="PL2: Lighting for Day-Active People"/>
    <s v="L03: Circadian Lighting Design"/>
    <s v="Part 1: Meet Lighting for Day-Active People"/>
    <s v="O"/>
    <s v="No"/>
    <s v="L03.1"/>
    <x v="28"/>
    <s v="Lighting for Day-Active People"/>
    <x v="0"/>
    <x v="2"/>
    <n v="4"/>
    <m/>
  </r>
  <r>
    <s v="ED4: Enhance Lighting Environment"/>
    <s v="L04: Electric Light Glare Control"/>
    <s v="Part 1: Manage Glare from Electric Lighting"/>
    <s v="O"/>
    <s v="No"/>
    <s v="L04.1"/>
    <x v="29"/>
    <s v="Enhance Lighting Environment"/>
    <x v="2"/>
    <x v="2"/>
    <n v="4"/>
    <m/>
  </r>
  <r>
    <s v="ED4: Enhance Lighting Environment"/>
    <s v="L08: Electric Light Quality"/>
    <s v="Part 2: Manage Flicker"/>
    <s v="O"/>
    <s v="No"/>
    <s v="L08.2"/>
    <x v="29"/>
    <s v="Enhance Lighting Environment"/>
    <x v="2"/>
    <x v="2"/>
    <n v="4"/>
    <m/>
  </r>
  <r>
    <s v="ED9: Provide Workplace Thermal and Lighting Control"/>
    <s v="L09: Occupant Lighting Control"/>
    <s v="Part 2: Provide Supplemental Lighting"/>
    <s v="O"/>
    <s v="No"/>
    <s v="L09.2"/>
    <x v="30"/>
    <s v="Provide Workplace Thermal and Lighting Control"/>
    <x v="2"/>
    <x v="2"/>
    <n v="4"/>
    <m/>
  </r>
  <r>
    <s v="ED5: Provide Ergonomic Workstation Design &amp; Control"/>
    <s v="V02: Ergonomic Workstation Design"/>
    <s v="Part 1: Support Visual Ergonomics"/>
    <s v="P"/>
    <s v="Yes"/>
    <s v="V02.1"/>
    <x v="31"/>
    <s v="Provide Ergonomic Workstation Design &amp; Control"/>
    <x v="2"/>
    <x v="0"/>
    <n v="5"/>
    <m/>
  </r>
  <r>
    <s v="ED5: Provide Ergonomic Workstation Design &amp; Control"/>
    <s v="V02: Ergonomic Workstation Design"/>
    <s v="Part 2: Provide Height-Adjustable Work Surfaces"/>
    <s v="P"/>
    <s v="Yes"/>
    <s v="V02.2"/>
    <x v="31"/>
    <s v="Provide Ergonomic Workstation Design &amp; Control"/>
    <x v="2"/>
    <x v="0"/>
    <n v="5"/>
    <m/>
  </r>
  <r>
    <s v="ED5: Provide Ergonomic Workstation Design &amp; Control"/>
    <s v="V02: Ergonomic Workstation Design"/>
    <s v="Part 3: Provide Chair Adjustability"/>
    <s v="P"/>
    <s v="Yes"/>
    <s v="V02.3"/>
    <x v="31"/>
    <s v="Provide Ergonomic Workstation Design &amp; Control"/>
    <x v="2"/>
    <x v="0"/>
    <n v="5"/>
    <m/>
  </r>
  <r>
    <s v="ED5: Provide Ergonomic Workstation Design &amp; Control"/>
    <s v="V02: Ergonomic Workstation Design"/>
    <s v="Part 4: Provide Support at Standing Workstations"/>
    <s v="P"/>
    <s v="Yes"/>
    <s v="V02.4"/>
    <x v="31"/>
    <s v="Provide Ergonomic Workstation Design &amp; Control"/>
    <x v="2"/>
    <x v="0"/>
    <n v="5"/>
    <m/>
  </r>
  <r>
    <s v="ED5: Provide Ergonomic Workstation Design &amp; Control"/>
    <s v="V02: Ergonomic Workstation Design"/>
    <s v="Part 5: Provide Workstation Orientation "/>
    <s v="P"/>
    <s v="Yes"/>
    <s v="V02.5"/>
    <x v="31"/>
    <s v="Provide Ergonomic Workstation Design &amp; Control"/>
    <x v="2"/>
    <x v="0"/>
    <n v="5"/>
    <m/>
  </r>
  <r>
    <s v="ED10: Support Movement through Site Planning"/>
    <s v="V05: Site Planning and Selection"/>
    <s v="Part 1: Select Sites With Pedestrian-Friendly Streets"/>
    <s v="O"/>
    <s v="No"/>
    <s v="V05.1"/>
    <x v="32"/>
    <s v=" Support Movement through Site Planning"/>
    <x v="2"/>
    <x v="2"/>
    <n v="5"/>
    <m/>
  </r>
  <r>
    <s v="ED10: Support Movement through Site Planning"/>
    <s v="V05: Site Planning and Selection"/>
    <s v="Part 2: Select Sites with Access to Mass Transit"/>
    <s v="O"/>
    <s v="No"/>
    <s v="V05.2"/>
    <x v="32"/>
    <s v=" Support Movement through Site Planning"/>
    <x v="2"/>
    <x v="2"/>
    <n v="5"/>
    <m/>
  </r>
  <r>
    <s v="ES3: Provide Physical Activity Spaces"/>
    <s v="V08: Physical Activity Spaces and Equipment"/>
    <s v="Part 1: Provide Indoor Activity Spaces"/>
    <s v="O"/>
    <s v="No"/>
    <s v="V08.1"/>
    <x v="33"/>
    <s v="Provide Physical Activity Spaces"/>
    <x v="2"/>
    <x v="2"/>
    <n v="5"/>
    <m/>
  </r>
  <r>
    <s v="ED6: Provide Enhanced Ergonomics"/>
    <s v="V11: β Ergonomics Programming"/>
    <s v="Part 1: Implement an Ergonomics Program"/>
    <s v="O"/>
    <s v="No"/>
    <s v="V11.1"/>
    <x v="34"/>
    <s v="Provide Enhanced Ergonomics"/>
    <x v="2"/>
    <x v="2"/>
    <n v="5"/>
    <m/>
  </r>
  <r>
    <s v="ED6: Provide Enhanced Ergonomics"/>
    <s v="V11: β Ergonomics Programming"/>
    <s v="Part 3: Support Remote Work Ergonomics"/>
    <s v="O"/>
    <s v="No"/>
    <s v="V11.3"/>
    <x v="34"/>
    <s v="Provide Enhanced Ergonomics"/>
    <x v="2"/>
    <x v="2"/>
    <n v="5"/>
    <m/>
  </r>
  <r>
    <s v="PT1: Provide Acceptable Thermal Environment"/>
    <s v="T01: Thermal Performance"/>
    <s v="Part 1: Provide Acceptable Thermal Environment"/>
    <s v="P"/>
    <s v="Yes"/>
    <s v="T01.1"/>
    <x v="35"/>
    <s v="Provide Acceptable Thermal Environment"/>
    <x v="0"/>
    <x v="0"/>
    <n v="6"/>
    <m/>
  </r>
  <r>
    <s v="PX5: Survey for Thermal Comfort"/>
    <s v="T02: Verified Thermal Comfort"/>
    <s v="Part 1: Survey for Thermal Comfort"/>
    <s v="O"/>
    <s v="No"/>
    <s v="T02.1"/>
    <x v="36"/>
    <s v="Survey for Thermal Comfort"/>
    <x v="0"/>
    <x v="2"/>
    <n v="6"/>
    <m/>
  </r>
  <r>
    <s v="ED9: Provide Workplace Thermal and Lighting Control"/>
    <s v="T04: Individual Thermal Control"/>
    <s v="Part 1: Provide Personal Cooling Options"/>
    <s v="O"/>
    <s v="No"/>
    <s v="T04.1"/>
    <x v="30"/>
    <s v="Provide Workplace Thermal and Lighting Control"/>
    <x v="2"/>
    <x v="2"/>
    <n v="6"/>
    <m/>
  </r>
  <r>
    <s v="ED9: Provide Workplace Thermal and Lighting Control"/>
    <s v="T04: Individual Thermal Control"/>
    <s v="Part 2: Provide Personal Heating Options"/>
    <s v="O"/>
    <s v="No"/>
    <s v="T04.2"/>
    <x v="30"/>
    <s v="Provide Workplace Thermal and Lighting Control"/>
    <x v="2"/>
    <x v="2"/>
    <n v="6"/>
    <m/>
  </r>
  <r>
    <s v="PM4: Monitor Thermal Environment "/>
    <s v="T06: Thermal Comfort Monitoring"/>
    <s v="Part 1: Monitor Thermal Environment"/>
    <s v="O"/>
    <s v="No"/>
    <s v="T06.1"/>
    <x v="37"/>
    <s v="Monitor Thermal Environment "/>
    <x v="0"/>
    <x v="2"/>
    <n v="6"/>
    <m/>
  </r>
  <r>
    <s v="PT2: Manage Relative Humidity "/>
    <s v="T07: Humidity Control"/>
    <s v="Part 1: Manage Relative Humidity"/>
    <s v="O"/>
    <s v="No"/>
    <s v="T07.1"/>
    <x v="38"/>
    <s v="Manage Relative Humidity "/>
    <x v="0"/>
    <x v="2"/>
    <n v="6"/>
    <m/>
  </r>
  <r>
    <s v="ED7: Implement Acoustic Work Zone Control"/>
    <s v="S01: Sound Mapping"/>
    <s v="Part 1: Label Acoustic Zones"/>
    <s v="P"/>
    <s v="Yes"/>
    <s v="S01.1"/>
    <x v="39"/>
    <s v="Implement Acoustic Work Zone Control"/>
    <x v="2"/>
    <x v="4"/>
    <n v="7"/>
    <m/>
  </r>
  <r>
    <s v="PS1: Limit Background Noise Levels"/>
    <s v="S02: Maximum Noise Levels"/>
    <s v="Part 1: Limit Background Noise Levels"/>
    <s v="O"/>
    <s v="No"/>
    <s v="S02.1"/>
    <x v="40"/>
    <s v="Limit Background Noise Levels"/>
    <x v="0"/>
    <x v="2"/>
    <n v="7"/>
    <m/>
  </r>
  <r>
    <s v="PS2: Achieve Sound Isolation at Walls"/>
    <s v="S03: Sound Barriers"/>
    <s v="Part 2: Achieve Sound Isolation at Walls"/>
    <s v="O"/>
    <s v="No"/>
    <s v="S03.2"/>
    <x v="41"/>
    <s v="Achieve Sound Isolation at Walls"/>
    <x v="0"/>
    <x v="2"/>
    <n v="7"/>
    <m/>
  </r>
  <r>
    <s v="PS3: Achieve Reverberation Time Thresholds "/>
    <s v="S04: Reverberation Time"/>
    <s v="Part 1: Achieve Reverberation Time Thresholds"/>
    <s v="O"/>
    <s v="No"/>
    <s v="S04.1"/>
    <x v="42"/>
    <s v="Achieve Reverberation Time Thresholds "/>
    <x v="0"/>
    <x v="2"/>
    <n v="7"/>
    <m/>
  </r>
  <r>
    <s v="PS4: Meet Thresholds for Impact Noise Rating "/>
    <s v="S07: β Impact Noise Management"/>
    <s v="Part 2: Meet Thresholds for Impact Noise Rating"/>
    <s v="O"/>
    <s v="No"/>
    <s v="S07.2"/>
    <x v="43"/>
    <s v="Meet Thresholds for Impact Noise Rating "/>
    <x v="0"/>
    <x v="2"/>
    <n v="7"/>
    <m/>
  </r>
  <r>
    <s v="ED8: Provide Enhanaced Speech Intelligibility"/>
    <s v="S08"/>
    <s v="Part 1"/>
    <m/>
    <s v="No"/>
    <s v="S08.1"/>
    <x v="44"/>
    <s v="Provide Enhanaced Speech Intelligibility"/>
    <x v="2"/>
    <x v="2"/>
    <n v="7"/>
    <n v="1"/>
  </r>
  <r>
    <s v="PS5: Provide Enhanced Speech Intelligibility"/>
    <s v="S08: β Enhanced Audio Devices"/>
    <s v="Part 1: Provide Enhanced Speech Intelligibility"/>
    <s v="O"/>
    <s v="No"/>
    <s v="S08.1"/>
    <x v="45"/>
    <s v="Provide Enhanced Speech Intelligibility"/>
    <x v="0"/>
    <x v="2"/>
    <n v="7"/>
    <m/>
  </r>
  <r>
    <s v="ED7: Implement Acoustic Work Zone Control"/>
    <s v="S08: β Enhanced Audio Devices"/>
    <s v="Part 2: Prioritize Audio Devices and Policies"/>
    <s v="O"/>
    <s v="No"/>
    <s v="S08.2"/>
    <x v="39"/>
    <s v="Implement Acoustic Work Zone Control"/>
    <x v="2"/>
    <x v="4"/>
    <n v="7"/>
    <m/>
  </r>
  <r>
    <s v="SC3: Improve Cleaning Practices"/>
    <s v="X11: Cleaning Products and Protocols"/>
    <s v="Part 1: Improve Cleaning Practices"/>
    <s v="O"/>
    <s v="No"/>
    <s v="X11.1"/>
    <x v="46"/>
    <s v="Improve Cleaning Practices"/>
    <x v="1"/>
    <x v="2"/>
    <n v="8"/>
    <m/>
  </r>
  <r>
    <s v="ES4: Select Preferred Cleaning Products"/>
    <s v="X11"/>
    <s v="Part 2"/>
    <m/>
    <s v="No"/>
    <s v="X11.2"/>
    <x v="47"/>
    <s v="Select Preferred Cleaning Products"/>
    <x v="2"/>
    <x v="2"/>
    <n v="8"/>
    <n v="1"/>
  </r>
  <r>
    <s v="SC4: Select Preferred Cleaning Products"/>
    <s v="X11: Cleaning Products and Protocols"/>
    <s v="Part 2: Select Preferred Cleaning Products"/>
    <s v="O"/>
    <s v="No"/>
    <s v="X11.2"/>
    <x v="48"/>
    <s v="Select Preferred Cleaning Products"/>
    <x v="1"/>
    <x v="2"/>
    <n v="8"/>
    <m/>
  </r>
  <r>
    <s v="SC5: Reduce Respiratory Particle Exposure"/>
    <s v="X12: β Contact Reduction"/>
    <s v="Part 1: Reduce Respiratory Particle Exposure"/>
    <s v="O"/>
    <s v="No"/>
    <s v="X12.1"/>
    <x v="49"/>
    <s v="Reduce Respiratory Particle Exposure"/>
    <x v="1"/>
    <x v="2"/>
    <n v="8"/>
    <m/>
  </r>
  <r>
    <s v="SC2: Reduce Surface Contact"/>
    <s v="X12: β Contact Reduction"/>
    <s v="Part 2: Address Surface Hand Touch"/>
    <s v="O"/>
    <s v="No"/>
    <s v="X12.2"/>
    <x v="50"/>
    <s v="Reduce Surface Contact"/>
    <x v="1"/>
    <x v="2"/>
    <n v="8"/>
    <m/>
  </r>
  <r>
    <s v="ED3: Promote Nature, Place &amp; Culture"/>
    <s v="M02: Nature and Place"/>
    <s v="Part 1: Provide Connection to Nature"/>
    <s v="P"/>
    <s v="Yes"/>
    <s v="M02.1"/>
    <x v="51"/>
    <s v="Promote Nature, Place &amp; Culture"/>
    <x v="2"/>
    <x v="0"/>
    <n v="9"/>
    <m/>
  </r>
  <r>
    <s v="ED3: Promote Nature, Place &amp; Culture"/>
    <s v="M02: Nature and Place"/>
    <s v="Part 2: Provide Connection to Place"/>
    <s v="P"/>
    <s v="Yes"/>
    <s v="M02.2"/>
    <x v="51"/>
    <s v="Promote Nature, Place &amp; Culture"/>
    <x v="2"/>
    <x v="0"/>
    <n v="9"/>
    <m/>
  </r>
  <r>
    <s v="EB9: Provide Mental Health Screening &amp; Service"/>
    <s v="M03: Mental Health Services"/>
    <s v="Part 1: Offer Mental Health Screening"/>
    <s v="O"/>
    <s v="No"/>
    <s v="M03.1"/>
    <x v="52"/>
    <s v="Provide Mental Health Screening &amp; Service"/>
    <x v="2"/>
    <x v="2"/>
    <n v="9"/>
    <m/>
  </r>
  <r>
    <s v="EB9: Provide Mental Health Screening &amp; Service"/>
    <s v="M03: Mental Health Services"/>
    <s v="Part 2: Offer Mental Health Services"/>
    <s v="O"/>
    <s v="No"/>
    <s v="M03.2"/>
    <x v="52"/>
    <s v="Provide Mental Health Screening &amp; Service"/>
    <x v="2"/>
    <x v="2"/>
    <n v="9"/>
    <m/>
  </r>
  <r>
    <s v="EB4: Offer Sick Leave &amp; Flexible Work"/>
    <s v="M03: Mental Health Services"/>
    <s v="Part 3: Offer Workplace Support"/>
    <s v="O"/>
    <s v="No"/>
    <s v="M03.3"/>
    <x v="53"/>
    <s v="Offer Sick Leave &amp; Flexible Work"/>
    <x v="2"/>
    <x v="2"/>
    <n v="9"/>
    <m/>
  </r>
  <r>
    <s v="SH3: Support Mental Health Recovery"/>
    <s v="M03: Mental Health Services"/>
    <s v="Part 4: β Support Mental Health Recovery"/>
    <s v="O"/>
    <s v="No"/>
    <s v="M03.4"/>
    <x v="54"/>
    <s v="Support Mental Health Recovery"/>
    <x v="1"/>
    <x v="2"/>
    <n v="9"/>
    <m/>
  </r>
  <r>
    <s v="EE7: Develop Stress Management Plan"/>
    <s v="M05: Stress Management"/>
    <s v="Part 1: Develop Stress Management Plan "/>
    <s v="O"/>
    <s v="No"/>
    <s v="M05.1"/>
    <x v="55"/>
    <s v="Develop Stress Management Plan"/>
    <x v="2"/>
    <x v="2"/>
    <n v="9"/>
    <m/>
  </r>
  <r>
    <s v="EB5: Support Healthy Working Hours"/>
    <s v="M06: Restorative Opportunities"/>
    <s v="Part 1: Support Healthy Working Hours"/>
    <s v="O"/>
    <s v="No"/>
    <s v="M06.1"/>
    <x v="56"/>
    <s v="Support Healthy Working Hours"/>
    <x v="2"/>
    <x v="2"/>
    <n v="9"/>
    <m/>
  </r>
  <r>
    <s v="ES2: Provide Restorative Space"/>
    <s v="M07: Restorative Spaces"/>
    <s v="Part 1: Provide Restorative Space"/>
    <s v="O"/>
    <s v="No"/>
    <s v="M07.1"/>
    <x v="57"/>
    <s v="Provide Restorative Space"/>
    <x v="2"/>
    <x v="2"/>
    <n v="9"/>
    <m/>
  </r>
  <r>
    <s v="SH5: Promote a Smoke-Free Environment"/>
    <s v="M10: Tobacco Cessation"/>
    <s v="Part 2: Limit Tobacco Availability"/>
    <s v="O"/>
    <s v="No"/>
    <s v="M10.2"/>
    <x v="6"/>
    <s v="Promote a Smoke-Free Environment"/>
    <x v="1"/>
    <x v="1"/>
    <n v="9"/>
    <m/>
  </r>
  <r>
    <s v="EE2: Incorporate Integrative Design"/>
    <s v="C02: Integrative Design"/>
    <s v="Part 1: Facilitate Stakeholder Charrette"/>
    <s v="P"/>
    <s v="Yes"/>
    <s v="C02.1"/>
    <x v="58"/>
    <s v="Incorporate Integrative Design"/>
    <x v="2"/>
    <x v="0"/>
    <n v="10"/>
    <m/>
  </r>
  <r>
    <s v="EE2: Incorporate Integrative Design"/>
    <s v="C02: Integrative Design"/>
    <s v="Part 2: Promote Health-Oriented Mission"/>
    <s v="P"/>
    <s v="Yes"/>
    <s v="C02.2"/>
    <x v="58"/>
    <s v="Incorporate Integrative Design"/>
    <x v="2"/>
    <x v="0"/>
    <n v="10"/>
    <m/>
  </r>
  <r>
    <s v="SE1: Develop Emergency Preparedness Plan"/>
    <s v="C03: Emergency Preparedness"/>
    <s v="Part 1: Develop Emergency Preparedness Plan"/>
    <s v="P"/>
    <s v="Yes"/>
    <s v="C03.1"/>
    <x v="59"/>
    <s v="Develop Emergency Preparedness Plan"/>
    <x v="1"/>
    <x v="0"/>
    <n v="10"/>
    <m/>
  </r>
  <r>
    <s v="PX1: Occupant Survey"/>
    <s v="C04: Occupant Survey"/>
    <s v="Part 1: Select Project Survey"/>
    <s v="P"/>
    <s v="Yes"/>
    <s v="C04.1"/>
    <x v="60"/>
    <s v="Occupant Survey"/>
    <x v="0"/>
    <x v="0"/>
    <n v="10"/>
    <m/>
  </r>
  <r>
    <s v="EE3: Administer Basic Survey"/>
    <s v="C04"/>
    <s v="Part 1"/>
    <m/>
    <s v="Yes"/>
    <s v="C04.1"/>
    <x v="61"/>
    <s v="Administer Basic Survey"/>
    <x v="2"/>
    <x v="0"/>
    <n v="10"/>
    <n v="1"/>
  </r>
  <r>
    <s v="PX1: Occupant Survey"/>
    <s v="C04: Occupant Survey"/>
    <s v="Part 2: Administer Survey and Report Results"/>
    <s v="P"/>
    <s v="Yes"/>
    <s v="C04.2"/>
    <x v="60"/>
    <s v="Occupant Survey"/>
    <x v="0"/>
    <x v="0"/>
    <n v="10"/>
    <m/>
  </r>
  <r>
    <s v="EE3: Administer Basic Survey"/>
    <s v="C04"/>
    <s v="Part 2"/>
    <m/>
    <s v="Yes"/>
    <s v="C04.2"/>
    <x v="61"/>
    <s v="Administer Basic Survey"/>
    <x v="2"/>
    <x v="0"/>
    <n v="10"/>
    <n v="1"/>
  </r>
  <r>
    <s v="PX2: Utilize Enhanced Survey"/>
    <s v="C05: Enhanced Occupant Survey"/>
    <s v="Part 1: Utilize Enhanced Survey"/>
    <s v="O"/>
    <s v="No"/>
    <s v="C05.1"/>
    <x v="62"/>
    <s v="Utilize Enhanced Survey"/>
    <x v="0"/>
    <x v="2"/>
    <n v="10"/>
    <m/>
  </r>
  <r>
    <s v="EE4: Utilize Enhanced Survey"/>
    <s v="C05"/>
    <s v="Part 1"/>
    <m/>
    <s v="No"/>
    <s v="C05.1"/>
    <x v="63"/>
    <s v="Utilize Enhanced Survey"/>
    <x v="2"/>
    <x v="2"/>
    <n v="10"/>
    <n v="1"/>
  </r>
  <r>
    <s v="PX3: Utilize Pre- and Post-Occupancy Survey "/>
    <s v="C05: Enhanced Occupant Survey"/>
    <s v="Part 2: Utilize Pre- and Post-Occupancy Survey"/>
    <s v="O"/>
    <s v="No"/>
    <s v="C05.2"/>
    <x v="64"/>
    <s v="Utilize Pre- and Post-Occupancy Survey "/>
    <x v="0"/>
    <x v="2"/>
    <n v="10"/>
    <m/>
  </r>
  <r>
    <s v="EE6: Administer Pre- and Post-Occupancy Survey"/>
    <s v="C05"/>
    <s v="Part 2"/>
    <m/>
    <s v="No"/>
    <s v="C05.2"/>
    <x v="65"/>
    <s v="Administer Pre- and Post-Occupancy Survey"/>
    <x v="2"/>
    <x v="2"/>
    <n v="10"/>
    <n v="1"/>
  </r>
  <r>
    <s v="EE6: Administer Pre- and Post-Occupancy Survey"/>
    <s v="C05: Enhanced Occupant Survey"/>
    <s v="Part 3: Implement Action Plan"/>
    <s v="O"/>
    <s v="No"/>
    <s v="C05.3"/>
    <x v="65"/>
    <s v="Administer Pre- and Post-Occupancy Survey"/>
    <x v="2"/>
    <x v="2"/>
    <n v="10"/>
    <m/>
  </r>
  <r>
    <s v="PX4: Facilitate Interviews, Focus Groups and/or Observation "/>
    <s v="C05: Enhanced Occupant Survey"/>
    <s v="Part 4: Facilitate Interviews, Focus Groups and/or Observation"/>
    <s v="O"/>
    <s v="No"/>
    <s v="C05.4"/>
    <x v="66"/>
    <s v="Facilitate Interviews, Focus Groups and/or Observation "/>
    <x v="0"/>
    <x v="2"/>
    <n v="10"/>
    <m/>
  </r>
  <r>
    <s v="EE5: Facilitate Interviews, Focus Groups, Observations"/>
    <s v="C05"/>
    <s v="Part 4"/>
    <m/>
    <s v="No"/>
    <s v="C05.4"/>
    <x v="67"/>
    <s v="Facilitate Interviews, Focus Groups, Observations"/>
    <x v="2"/>
    <x v="2"/>
    <n v="10"/>
    <n v="1"/>
  </r>
  <r>
    <s v="EB1: Promote Health Benefits"/>
    <s v="C06"/>
    <s v="Part 1"/>
    <m/>
    <s v="No"/>
    <s v="C06.1"/>
    <x v="68"/>
    <s v="Promote Health Benefits"/>
    <x v="2"/>
    <x v="2"/>
    <n v="10"/>
    <n v="1"/>
  </r>
  <r>
    <s v="SH2: Provide Health Benefits"/>
    <s v="C06: Health Services and Benefits"/>
    <s v="Part 1: Promote Health Benefits"/>
    <s v="O"/>
    <s v="No"/>
    <s v="C06.1"/>
    <x v="69"/>
    <s v="Provide Health Benefits"/>
    <x v="1"/>
    <x v="2"/>
    <n v="10"/>
    <m/>
  </r>
  <r>
    <s v="EB3: Offer On-Demand Health Services"/>
    <s v="C06: Health Services and Benefits"/>
    <s v="Part 2: Offer On-Demand Health Services"/>
    <s v="O"/>
    <s v="No"/>
    <s v="C06.2"/>
    <x v="70"/>
    <s v="Offer On-Demand Health Services"/>
    <x v="2"/>
    <x v="2"/>
    <n v="10"/>
    <m/>
  </r>
  <r>
    <s v="SH1: Provide Sick Leave"/>
    <s v="C06: Health Services and Benefits"/>
    <s v="Part 3: Offer Sick Leave"/>
    <s v="O"/>
    <s v="No"/>
    <s v="C06.3"/>
    <x v="71"/>
    <s v="Provide Sick Leave"/>
    <x v="1"/>
    <x v="2"/>
    <n v="10"/>
    <m/>
  </r>
  <r>
    <s v="EB4: Offer Sick Leave &amp; Flexible Work"/>
    <s v="C06"/>
    <s v="Part 3"/>
    <m/>
    <s v="No"/>
    <s v="C06.3"/>
    <x v="53"/>
    <s v="Offer Sick Leave &amp; Flexible Work"/>
    <x v="2"/>
    <x v="2"/>
    <n v="10"/>
    <n v="1"/>
  </r>
  <r>
    <s v="SH4: Support Community Immunity"/>
    <s v="C06: Health Services and Benefits"/>
    <s v="Part 4: Support Community Immunity"/>
    <s v="O"/>
    <s v="No"/>
    <s v="C06.4"/>
    <x v="72"/>
    <s v="Support Community Immunity"/>
    <x v="1"/>
    <x v="2"/>
    <n v="10"/>
    <m/>
  </r>
  <r>
    <s v="EB2: Provide Enhanced Health Benefits"/>
    <s v="C06 (beta part)"/>
    <s v="Part 5: Enhanced Health Benefits"/>
    <s v="O"/>
    <s v="No"/>
    <s v="C06.5"/>
    <x v="73"/>
    <s v="Provide Enhanced Health Benefits"/>
    <x v="2"/>
    <x v="2"/>
    <n v="10"/>
    <m/>
  </r>
  <r>
    <s v="EB7: Offer New Parent Leave &amp; Support"/>
    <s v="C08: New Parent Support"/>
    <s v="Part 1: Offer New Parent Leave"/>
    <s v="O"/>
    <s v="No"/>
    <s v="C08.1"/>
    <x v="74"/>
    <s v="Offer New Parent Leave &amp; Support"/>
    <x v="2"/>
    <x v="2"/>
    <n v="10"/>
    <m/>
  </r>
  <r>
    <s v="ES1: Offer Lactation Support"/>
    <s v="C09: New Mother Support"/>
    <s v="Part 1: Offer Workplace Breastfeeding Support"/>
    <s v="O"/>
    <s v="No"/>
    <s v="C09.1"/>
    <x v="75"/>
    <s v="Offer Lactation Support"/>
    <x v="2"/>
    <x v="2"/>
    <n v="10"/>
    <m/>
  </r>
  <r>
    <s v="ES1: Offer Lactation Support"/>
    <s v="C09: New Mother Support"/>
    <s v="Part 2: Design Lactation Room"/>
    <s v="O"/>
    <s v="No"/>
    <s v="C09.2"/>
    <x v="75"/>
    <s v="Offer Lactation Support"/>
    <x v="2"/>
    <x v="2"/>
    <n v="10"/>
    <m/>
  </r>
  <r>
    <s v="EB6: Offer Childcare Support"/>
    <s v="C10: Family Support"/>
    <s v="Part 1: Offer Childcare Support"/>
    <s v="O"/>
    <s v="No"/>
    <s v="C10.1"/>
    <x v="76"/>
    <s v="Offer Childcare Support"/>
    <x v="2"/>
    <x v="2"/>
    <n v="10"/>
    <m/>
  </r>
  <r>
    <s v="EB8: Support Family Leave"/>
    <s v="C10: Family Support"/>
    <s v="Part 2: Offer Family Leave"/>
    <s v="O"/>
    <s v="No"/>
    <s v="C10.2"/>
    <x v="77"/>
    <s v="Support Family Leave"/>
    <x v="2"/>
    <x v="2"/>
    <n v="10"/>
    <m/>
  </r>
  <r>
    <s v="EB8: Support Family Leave"/>
    <s v="C10: Family Support"/>
    <s v="Part 3: Offer Bereavement Support"/>
    <s v="O"/>
    <s v="No"/>
    <s v="C10.3"/>
    <x v="77"/>
    <s v="Support Family Leave"/>
    <x v="2"/>
    <x v="2"/>
    <n v="10"/>
    <m/>
  </r>
  <r>
    <s v="EC1: Engage Community"/>
    <s v="C11: Civic Engagement"/>
    <s v="Part 1: Promote Community Engagement"/>
    <s v="O"/>
    <s v="No"/>
    <s v="C11.1"/>
    <x v="78"/>
    <s v="Engage Community"/>
    <x v="2"/>
    <x v="2"/>
    <n v="10"/>
    <m/>
  </r>
  <r>
    <s v="EC2: Provide Community Space"/>
    <s v="C11: Civic Engagement"/>
    <s v="Part 2: Provide Community Space"/>
    <s v="O"/>
    <s v="No"/>
    <s v="C11.2"/>
    <x v="79"/>
    <s v="Provide Community Space"/>
    <x v="2"/>
    <x v="2"/>
    <n v="10"/>
    <m/>
  </r>
  <r>
    <s v="EE1: Create Workforce Assessment, Engagement and Belonging Plan"/>
    <s v="C12: Talent Recruitment and Workforce Action Plans"/>
    <s v="Part 1: Create Workforce Assessment, Engagement and Belonging Plan"/>
    <s v="O"/>
    <s v="No"/>
    <s v="C12.1"/>
    <x v="80"/>
    <s v="Create Workforce Assessment, Engagement and Belonging Plan"/>
    <x v="2"/>
    <x v="2"/>
    <n v="10"/>
    <m/>
  </r>
  <r>
    <s v="EH1: Implement Workforce Support Systems"/>
    <s v="C12: Talent Recruitment and Workforce Action Plans"/>
    <s v="Part 2: Implement Workforce Support Systems"/>
    <s v="O"/>
    <s v="No"/>
    <s v="C12.2"/>
    <x v="81"/>
    <s v="Implement Workforce Support Systems"/>
    <x v="2"/>
    <x v="2"/>
    <n v="10"/>
    <m/>
  </r>
  <r>
    <s v="EH2: Implement Fair Hiring and Pay Practices"/>
    <s v="C12: Talent Recruitment and Workforce Action Plans"/>
    <s v="Part 3: Implement Fair Hiring and Pay Practices"/>
    <s v="O"/>
    <s v="No"/>
    <s v="C12.3"/>
    <x v="82"/>
    <s v="Implement Fair Hiring and Pay Practices"/>
    <x v="2"/>
    <x v="2"/>
    <n v="10"/>
    <m/>
  </r>
  <r>
    <s v="ED1: Integrate Accessible &amp; Universal Design"/>
    <s v="C13: Accessibility and Universal Design"/>
    <s v="Part 1: Integrate Universal Design"/>
    <s v="O"/>
    <s v="No"/>
    <s v="C13.1"/>
    <x v="83"/>
    <s v="Integrate Accessible &amp; Universal Design"/>
    <x v="2"/>
    <x v="2"/>
    <n v="10"/>
    <m/>
  </r>
  <r>
    <s v="SE4: Provide Emergency Resources"/>
    <s v="C14: Emergency Resources"/>
    <s v="Part 1: Promote Emergency Resources"/>
    <s v="O"/>
    <s v="No"/>
    <s v="C14.1"/>
    <x v="84"/>
    <s v="Provide Emergency Resources"/>
    <x v="1"/>
    <x v="2"/>
    <n v="10"/>
    <m/>
  </r>
  <r>
    <s v="SE2: Create Business Continuity Plan"/>
    <s v="C15: β Emergency Resilience and Recovery"/>
    <s v="Part 1: Promote Business Continuity"/>
    <s v="O"/>
    <s v="No"/>
    <s v="C15.1"/>
    <x v="85"/>
    <s v="Create Business Continuity Plan"/>
    <x v="1"/>
    <x v="2"/>
    <n v="10"/>
    <m/>
  </r>
  <r>
    <s v="SE5: Bolster Emergency Resilience"/>
    <s v="C15: β Emergency Resilience and Recovery"/>
    <s v="Part 2: Support Emergency Resilience"/>
    <s v="O"/>
    <s v="No"/>
    <s v="C15.2"/>
    <x v="86"/>
    <s v="Bolster Emergency Resilience"/>
    <x v="1"/>
    <x v="2"/>
    <n v="10"/>
    <m/>
  </r>
  <r>
    <s v="SE3: Plan for Healthy Re-Entry"/>
    <s v="C15: β Emergency Resilience and Recovery"/>
    <s v="Part 3: Facilitate Healthy Re-entry"/>
    <s v="O"/>
    <s v="No"/>
    <s v="C15.3"/>
    <x v="87"/>
    <s v="Plan for Healthy Re-Entry"/>
    <x v="1"/>
    <x v="2"/>
    <n v="10"/>
    <m/>
  </r>
  <r>
    <s v="SE6: Establish Health Entry Requirements"/>
    <s v="C15: β Emergency Resilience and Recovery"/>
    <s v="Part 4: Establish Health Entry Requirements"/>
    <s v="O"/>
    <s v="No"/>
    <s v="C15.4"/>
    <x v="88"/>
    <s v="Establish Health Entry Requirements"/>
    <x v="1"/>
    <x v="2"/>
    <n v="10"/>
    <m/>
  </r>
  <r>
    <s v="EC4: Allocate Affordable Housing"/>
    <s v="C16: β Affordable Housing"/>
    <s v="Part 1: Allocate Affordable Housing"/>
    <s v="O"/>
    <s v="No"/>
    <s v="C16.1"/>
    <x v="89"/>
    <s v="Allocate Affordable Housing"/>
    <x v="2"/>
    <x v="2"/>
    <n v="10"/>
    <m/>
  </r>
  <r>
    <s v="EH3: Disclose and Evaluate Responsible Labor Practices"/>
    <s v="C17: β Responsible Labor Practices"/>
    <s v="Part 1: Disclose Labor Practices"/>
    <s v="O"/>
    <s v="No"/>
    <s v="C17.1"/>
    <x v="90"/>
    <s v="Disclose and Evaluate Responsible Labor Practices"/>
    <x v="2"/>
    <x v="2"/>
    <n v="10"/>
    <m/>
  </r>
  <r>
    <s v="EH4: Implement Responsible Labor Practices"/>
    <s v="C17: β Responsible Labor Practices"/>
    <s v="Part 2: Implement Responsible Labor Practices"/>
    <s v="O"/>
    <s v="No"/>
    <s v="C17.2"/>
    <x v="91"/>
    <s v="Implement Responsible Labor Practices"/>
    <x v="2"/>
    <x v="2"/>
    <n v="10"/>
    <m/>
  </r>
  <r>
    <s v="EB11: Support Victims of Domestic Violence"/>
    <s v="C18: β Support for Victims of Domestic Violence"/>
    <s v="Part 1: Support Victims of Domestic Violence"/>
    <s v="O"/>
    <s v="No"/>
    <s v="C18.1"/>
    <x v="92"/>
    <s v=" Support Victims of Domestic Violence"/>
    <x v="2"/>
    <x v="2"/>
    <n v="10"/>
    <m/>
  </r>
  <r>
    <s v="EB10: Establish Education &amp; Support"/>
    <s v="C19: β Education and Support"/>
    <s v="Part 1: Establish Education &amp; Support"/>
    <s v="O"/>
    <s v="No"/>
    <s v="C19.1"/>
    <x v="93"/>
    <s v=" Establish Education &amp; Support"/>
    <x v="2"/>
    <x v="2"/>
    <n v="10"/>
    <m/>
  </r>
  <r>
    <s v="EC3: Historical Acknowledgement"/>
    <s v="C20: β Historical Acknowledgement"/>
    <s v="Part 1: Implement a Historical Acknowledgement Program"/>
    <s v="O"/>
    <s v="No"/>
    <s v="C20.1"/>
    <x v="94"/>
    <s v="Historical Acknowledgement"/>
    <x v="2"/>
    <x v="2"/>
    <n v="10"/>
    <m/>
  </r>
  <r>
    <s v="EI1: Innovation I"/>
    <s v="WELL Certified Building"/>
    <m/>
    <s v="-"/>
    <s v="No"/>
    <s v=""/>
    <x v="95"/>
    <s v="Innovation I"/>
    <x v="2"/>
    <x v="2"/>
    <n v="11"/>
    <n v="1"/>
  </r>
  <r>
    <s v="EI2: Innovation I"/>
    <s v="WELL Certified Building"/>
    <m/>
    <s v="-"/>
    <s v="No"/>
    <s v=""/>
    <x v="96"/>
    <s v="Innovation I"/>
    <x v="2"/>
    <x v="2"/>
    <n v="11"/>
    <n v="1"/>
  </r>
  <r>
    <s v="EI3: Innovation III"/>
    <s v="WELL Certified Building"/>
    <m/>
    <s v="-"/>
    <s v="No"/>
    <s v=""/>
    <x v="97"/>
    <s v="Innovation III"/>
    <x v="2"/>
    <x v="2"/>
    <n v="11"/>
    <n v="1"/>
  </r>
  <r>
    <s v="SI4: Innovation IV"/>
    <s v="WELL Equity Rated Building"/>
    <m/>
    <s v="-"/>
    <s v="No"/>
    <s v=""/>
    <x v="98"/>
    <s v="Innovation IV"/>
    <x v="1"/>
    <x v="2"/>
    <n v="11"/>
    <m/>
  </r>
  <r>
    <s v="SI1: Innovation I"/>
    <s v="WELL Certified Building"/>
    <m/>
    <s v="-"/>
    <s v="No"/>
    <s v=""/>
    <x v="99"/>
    <s v="Innovation I"/>
    <x v="1"/>
    <x v="2"/>
    <n v="11"/>
    <n v="1"/>
  </r>
  <r>
    <s v="SI2: Innovation II"/>
    <s v="WELL Certified Building"/>
    <m/>
    <s v="-"/>
    <s v="No"/>
    <s v=""/>
    <x v="100"/>
    <s v="Innovation II"/>
    <x v="1"/>
    <x v="2"/>
    <n v="11"/>
    <n v="1"/>
  </r>
  <r>
    <s v="SI3: Innovation III"/>
    <s v="WELL Certified Building"/>
    <m/>
    <s v="-"/>
    <s v="No"/>
    <s v=""/>
    <x v="101"/>
    <s v="Innovation III"/>
    <x v="1"/>
    <x v="2"/>
    <n v="11"/>
    <n v="1"/>
  </r>
  <r>
    <s v="PI5: Innovation V"/>
    <s v="WELL Equity Rated Building"/>
    <m/>
    <s v="-"/>
    <s v="No"/>
    <s v=""/>
    <x v="102"/>
    <s v="Innovation V"/>
    <x v="0"/>
    <x v="2"/>
    <n v="11"/>
    <n v="1"/>
  </r>
  <r>
    <s v="EI4: Innovation IV"/>
    <s v="WELL Health-Safety Rated Building"/>
    <m/>
    <s v="-"/>
    <s v="No"/>
    <s v=""/>
    <x v="103"/>
    <s v="Innovation IV"/>
    <x v="2"/>
    <x v="2"/>
    <n v="11"/>
    <m/>
  </r>
  <r>
    <s v="PI1: Innovation I"/>
    <s v="WELL Certified Building"/>
    <m/>
    <s v="-"/>
    <s v="No"/>
    <s v=""/>
    <x v="104"/>
    <s v="Innovation I"/>
    <x v="0"/>
    <x v="2"/>
    <n v="11"/>
    <m/>
  </r>
  <r>
    <s v="PI2: Innovation II"/>
    <s v="WELL Certified Building"/>
    <m/>
    <s v="-"/>
    <s v="No"/>
    <s v=""/>
    <x v="105"/>
    <s v="Innovation II"/>
    <x v="0"/>
    <x v="2"/>
    <n v="11"/>
    <n v="1"/>
  </r>
  <r>
    <s v="PI3: Innovation III"/>
    <s v="WELL Certified Building"/>
    <m/>
    <s v="-"/>
    <s v="No"/>
    <s v=""/>
    <x v="106"/>
    <s v="Innovation III"/>
    <x v="0"/>
    <x v="2"/>
    <n v="11"/>
    <n v="1"/>
  </r>
  <r>
    <s v="PI4: Innovation IV"/>
    <s v="WELL Health-Safety Rated Building"/>
    <m/>
    <s v="-"/>
    <s v="No"/>
    <s v=""/>
    <x v="107"/>
    <s v="Innovation IV"/>
    <x v="0"/>
    <x v="2"/>
    <n v="11"/>
    <n v="1"/>
  </r>
  <r>
    <s v="EI5: Innovation V"/>
    <s v="WELL Performance Rated Building"/>
    <m/>
    <s v="-"/>
    <s v="No"/>
    <s v=""/>
    <x v="108"/>
    <s v="Innovation V"/>
    <x v="2"/>
    <x v="2"/>
    <n v="11"/>
    <m/>
  </r>
  <r>
    <s v="SI5: Innovation V"/>
    <s v="WELL Performance Rated Building"/>
    <m/>
    <s v="-"/>
    <s v="No"/>
    <s v=""/>
    <x v="109"/>
    <s v="Innovation V"/>
    <x v="1"/>
    <x v="2"/>
    <n v="11"/>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2E2BF4-9875-4044-88B9-1F7C3DE785E0}" name="PivotTable5" cacheId="0" applyNumberFormats="0" applyBorderFormats="0" applyFontFormats="0" applyPatternFormats="0" applyAlignmentFormats="0" applyWidthHeightFormats="1" dataCaption="Values" updatedVersion="8" minRefreshableVersion="3" rowGrandTotals="0" itemPrintTitles="1" createdVersion="7" indent="0" outline="1" outlineData="1" multipleFieldFilters="0">
  <location ref="I20:I24" firstHeaderRow="1" firstDataRow="1" firstDataCol="1" rowPageCount="2" colPageCount="1"/>
  <pivotFields count="12">
    <pivotField showAll="0"/>
    <pivotField showAll="0"/>
    <pivotField showAll="0"/>
    <pivotField showAll="0"/>
    <pivotField showAll="0"/>
    <pivotField showAll="0"/>
    <pivotField axis="axisRow" showAll="0" sortType="ascending">
      <items count="116">
        <item x="68"/>
        <item x="93"/>
        <item x="92"/>
        <item x="73"/>
        <item x="70"/>
        <item x="53"/>
        <item x="56"/>
        <item x="76"/>
        <item x="74"/>
        <item x="77"/>
        <item x="52"/>
        <item x="78"/>
        <item x="79"/>
        <item x="94"/>
        <item x="89"/>
        <item x="83"/>
        <item x="32"/>
        <item x="22"/>
        <item x="51"/>
        <item x="29"/>
        <item x="31"/>
        <item x="34"/>
        <item x="39"/>
        <item x="44"/>
        <item x="30"/>
        <item x="80"/>
        <item x="58"/>
        <item x="61"/>
        <item x="63"/>
        <item x="67"/>
        <item x="65"/>
        <item x="55"/>
        <item x="81"/>
        <item x="82"/>
        <item x="90"/>
        <item x="91"/>
        <item x="95"/>
        <item x="96"/>
        <item x="97"/>
        <item x="103"/>
        <item x="108"/>
        <item x="75"/>
        <item x="57"/>
        <item x="33"/>
        <item x="47"/>
        <item x="26"/>
        <item x="25"/>
        <item x="24"/>
        <item x="0"/>
        <item x="8"/>
        <item x="1"/>
        <item x="9"/>
        <item x="2"/>
        <item x="10"/>
        <item x="7"/>
        <item x="11"/>
        <item x="3"/>
        <item m="1" x="110"/>
        <item m="1" x="111"/>
        <item m="1" x="112"/>
        <item m="1" x="113"/>
        <item m="1" x="114"/>
        <item x="104"/>
        <item x="105"/>
        <item x="106"/>
        <item x="107"/>
        <item x="102"/>
        <item x="27"/>
        <item x="28"/>
        <item x="4"/>
        <item x="13"/>
        <item x="14"/>
        <item x="37"/>
        <item x="12"/>
        <item x="20"/>
        <item x="40"/>
        <item x="41"/>
        <item x="42"/>
        <item x="43"/>
        <item x="45"/>
        <item x="35"/>
        <item x="38"/>
        <item x="15"/>
        <item x="16"/>
        <item x="17"/>
        <item x="19"/>
        <item x="60"/>
        <item x="62"/>
        <item x="64"/>
        <item x="66"/>
        <item x="36"/>
        <item x="18"/>
        <item x="5"/>
        <item x="21"/>
        <item x="23"/>
        <item x="50"/>
        <item x="46"/>
        <item x="48"/>
        <item x="49"/>
        <item x="59"/>
        <item x="85"/>
        <item x="87"/>
        <item x="84"/>
        <item x="86"/>
        <item x="88"/>
        <item x="71"/>
        <item x="69"/>
        <item x="54"/>
        <item x="72"/>
        <item x="6"/>
        <item x="99"/>
        <item x="100"/>
        <item x="101"/>
        <item x="98"/>
        <item x="109"/>
        <item t="default"/>
      </items>
    </pivotField>
    <pivotField showAll="0"/>
    <pivotField axis="axisPage" showAll="0">
      <items count="4">
        <item x="1"/>
        <item x="0"/>
        <item x="2"/>
        <item t="default"/>
      </items>
    </pivotField>
    <pivotField axis="axisPage">
      <items count="6">
        <item x="2"/>
        <item x="3"/>
        <item x="0"/>
        <item x="4"/>
        <item x="1"/>
        <item t="default"/>
      </items>
    </pivotField>
    <pivotField showAll="0"/>
    <pivotField showAll="0"/>
  </pivotFields>
  <rowFields count="1">
    <field x="6"/>
  </rowFields>
  <rowItems count="4">
    <i>
      <x v="18"/>
    </i>
    <i>
      <x v="20"/>
    </i>
    <i>
      <x v="26"/>
    </i>
    <i>
      <x v="27"/>
    </i>
  </rowItems>
  <colItems count="1">
    <i/>
  </colItems>
  <pageFields count="2">
    <pageField fld="8" item="2" hier="-1"/>
    <pageField fld="9" item="2" hier="-1"/>
  </pageFields>
  <formats count="1">
    <format dxfId="23">
      <pivotArea dataOnly="0" labelOnly="1" fieldPosition="0">
        <references count="1">
          <reference field="6" count="1">
            <x v="61"/>
          </reference>
        </references>
      </pivotArea>
    </format>
  </formats>
  <pivotTableStyleInfo name="PivotStyleMedium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A5239BB-77B4-4B88-82BE-2D483D98CED9}" name="PivotTable1" cacheId="0" applyNumberFormats="0" applyBorderFormats="0" applyFontFormats="0" applyPatternFormats="0" applyAlignmentFormats="0" applyWidthHeightFormats="1" dataCaption="Values" updatedVersion="8" minRefreshableVersion="3" rowGrandTotals="0" itemPrintTitles="1" createdVersion="7" indent="0" outline="1" outlineData="1" multipleFieldFilters="0">
  <location ref="A20:A23" firstHeaderRow="1" firstDataRow="1" firstDataCol="1" rowPageCount="2" colPageCount="1"/>
  <pivotFields count="12">
    <pivotField showAll="0"/>
    <pivotField showAll="0"/>
    <pivotField showAll="0"/>
    <pivotField showAll="0"/>
    <pivotField showAll="0"/>
    <pivotField showAll="0"/>
    <pivotField axis="axisRow" showAll="0">
      <items count="116">
        <item x="0"/>
        <item x="8"/>
        <item x="1"/>
        <item x="9"/>
        <item x="2"/>
        <item x="10"/>
        <item x="7"/>
        <item x="11"/>
        <item x="3"/>
        <item m="1" x="110"/>
        <item m="1" x="111"/>
        <item m="1" x="112"/>
        <item m="1" x="113"/>
        <item m="1" x="114"/>
        <item x="27"/>
        <item x="28"/>
        <item x="4"/>
        <item x="13"/>
        <item x="14"/>
        <item x="37"/>
        <item x="12"/>
        <item x="20"/>
        <item x="40"/>
        <item x="41"/>
        <item x="42"/>
        <item x="43"/>
        <item x="45"/>
        <item x="35"/>
        <item x="38"/>
        <item x="15"/>
        <item x="16"/>
        <item x="17"/>
        <item x="19"/>
        <item x="18"/>
        <item x="5"/>
        <item x="21"/>
        <item x="23"/>
        <item x="50"/>
        <item x="46"/>
        <item x="48"/>
        <item x="49"/>
        <item x="59"/>
        <item x="85"/>
        <item x="87"/>
        <item x="84"/>
        <item x="86"/>
        <item x="88"/>
        <item x="71"/>
        <item x="69"/>
        <item x="54"/>
        <item x="72"/>
        <item x="6"/>
        <item x="99"/>
        <item x="100"/>
        <item x="101"/>
        <item x="104"/>
        <item x="105"/>
        <item x="106"/>
        <item x="60"/>
        <item x="62"/>
        <item x="64"/>
        <item x="66"/>
        <item x="36"/>
        <item x="22"/>
        <item x="24"/>
        <item x="25"/>
        <item x="26"/>
        <item x="29"/>
        <item x="30"/>
        <item x="31"/>
        <item x="83"/>
        <item x="33"/>
        <item x="34"/>
        <item x="39"/>
        <item x="44"/>
        <item x="47"/>
        <item x="51"/>
        <item x="52"/>
        <item x="53"/>
        <item x="55"/>
        <item x="56"/>
        <item x="57"/>
        <item x="58"/>
        <item x="61"/>
        <item x="63"/>
        <item x="65"/>
        <item x="67"/>
        <item x="68"/>
        <item x="70"/>
        <item x="73"/>
        <item x="74"/>
        <item x="75"/>
        <item x="76"/>
        <item x="77"/>
        <item x="78"/>
        <item x="79"/>
        <item x="80"/>
        <item x="81"/>
        <item x="82"/>
        <item x="89"/>
        <item x="90"/>
        <item x="91"/>
        <item x="94"/>
        <item x="95"/>
        <item x="96"/>
        <item x="97"/>
        <item x="103"/>
        <item x="108"/>
        <item x="98"/>
        <item x="109"/>
        <item x="107"/>
        <item x="102"/>
        <item x="32"/>
        <item x="92"/>
        <item x="93"/>
        <item t="default"/>
      </items>
    </pivotField>
    <pivotField showAll="0"/>
    <pivotField axis="axisPage" showAll="0">
      <items count="4">
        <item x="1"/>
        <item x="0"/>
        <item x="2"/>
        <item t="default"/>
      </items>
    </pivotField>
    <pivotField axis="axisPage">
      <items count="6">
        <item x="2"/>
        <item x="3"/>
        <item x="0"/>
        <item x="4"/>
        <item x="1"/>
        <item t="default"/>
      </items>
    </pivotField>
    <pivotField showAll="0"/>
    <pivotField showAll="0"/>
  </pivotFields>
  <rowFields count="1">
    <field x="6"/>
  </rowFields>
  <rowItems count="3">
    <i>
      <x v="33"/>
    </i>
    <i>
      <x v="34"/>
    </i>
    <i>
      <x v="41"/>
    </i>
  </rowItems>
  <colItems count="1">
    <i/>
  </colItems>
  <pageFields count="2">
    <pageField fld="8" item="0" hier="-1"/>
    <pageField fld="9" item="2" hier="-1"/>
  </pageFields>
  <pivotTableStyleInfo name="PivotStyleMedium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5675240-8C02-4505-A430-49D768E7B440}" name="PivotTable2" cacheId="0" applyNumberFormats="0" applyBorderFormats="0" applyFontFormats="0" applyPatternFormats="0" applyAlignmentFormats="0" applyWidthHeightFormats="1" dataCaption="Values" updatedVersion="8" minRefreshableVersion="3" rowGrandTotals="0" itemPrintTitles="1" createdVersion="7" indent="0" outline="1" outlineData="1" multipleFieldFilters="0">
  <location ref="E20:E32" firstHeaderRow="1" firstDataRow="1" firstDataCol="1" rowPageCount="2" colPageCount="1"/>
  <pivotFields count="12">
    <pivotField showAll="0"/>
    <pivotField showAll="0"/>
    <pivotField showAll="0"/>
    <pivotField showAll="0"/>
    <pivotField showAll="0"/>
    <pivotField showAll="0"/>
    <pivotField axis="axisRow" showAll="0">
      <items count="116">
        <item x="0"/>
        <item x="8"/>
        <item x="1"/>
        <item x="9"/>
        <item x="2"/>
        <item x="10"/>
        <item x="7"/>
        <item x="11"/>
        <item x="3"/>
        <item m="1" x="110"/>
        <item m="1" x="111"/>
        <item m="1" x="112"/>
        <item m="1" x="113"/>
        <item m="1" x="114"/>
        <item x="27"/>
        <item x="28"/>
        <item x="4"/>
        <item x="13"/>
        <item x="14"/>
        <item x="37"/>
        <item x="12"/>
        <item x="20"/>
        <item x="40"/>
        <item x="41"/>
        <item x="42"/>
        <item x="43"/>
        <item x="45"/>
        <item x="35"/>
        <item x="38"/>
        <item x="15"/>
        <item x="16"/>
        <item x="17"/>
        <item x="19"/>
        <item x="18"/>
        <item x="5"/>
        <item x="21"/>
        <item x="23"/>
        <item x="50"/>
        <item x="46"/>
        <item x="48"/>
        <item x="49"/>
        <item x="59"/>
        <item x="85"/>
        <item x="87"/>
        <item x="84"/>
        <item x="86"/>
        <item x="88"/>
        <item x="71"/>
        <item x="69"/>
        <item x="54"/>
        <item x="72"/>
        <item x="6"/>
        <item x="99"/>
        <item x="100"/>
        <item x="101"/>
        <item x="104"/>
        <item x="105"/>
        <item x="106"/>
        <item x="60"/>
        <item x="62"/>
        <item x="64"/>
        <item x="66"/>
        <item x="36"/>
        <item x="22"/>
        <item x="24"/>
        <item x="25"/>
        <item x="26"/>
        <item x="29"/>
        <item x="30"/>
        <item x="31"/>
        <item x="83"/>
        <item x="33"/>
        <item x="34"/>
        <item x="39"/>
        <item x="44"/>
        <item x="47"/>
        <item x="51"/>
        <item x="52"/>
        <item x="53"/>
        <item x="55"/>
        <item x="56"/>
        <item x="57"/>
        <item x="58"/>
        <item x="61"/>
        <item x="63"/>
        <item x="65"/>
        <item x="67"/>
        <item x="68"/>
        <item x="70"/>
        <item x="73"/>
        <item x="74"/>
        <item x="75"/>
        <item x="76"/>
        <item x="77"/>
        <item x="78"/>
        <item x="79"/>
        <item x="80"/>
        <item x="81"/>
        <item x="82"/>
        <item x="89"/>
        <item x="90"/>
        <item x="91"/>
        <item x="94"/>
        <item x="95"/>
        <item x="96"/>
        <item x="97"/>
        <item x="103"/>
        <item x="108"/>
        <item x="98"/>
        <item x="109"/>
        <item x="107"/>
        <item x="102"/>
        <item x="32"/>
        <item x="92"/>
        <item x="93"/>
        <item t="default"/>
      </items>
    </pivotField>
    <pivotField showAll="0"/>
    <pivotField axis="axisPage" showAll="0">
      <items count="4">
        <item x="1"/>
        <item x="0"/>
        <item x="2"/>
        <item t="default"/>
      </items>
    </pivotField>
    <pivotField axis="axisPage">
      <items count="6">
        <item x="2"/>
        <item x="3"/>
        <item x="0"/>
        <item x="4"/>
        <item x="1"/>
        <item t="default"/>
      </items>
    </pivotField>
    <pivotField showAll="0"/>
    <pivotField showAll="0"/>
  </pivotFields>
  <rowFields count="1">
    <field x="6"/>
  </rowFields>
  <rowItems count="12">
    <i>
      <x/>
    </i>
    <i>
      <x v="2"/>
    </i>
    <i>
      <x v="4"/>
    </i>
    <i>
      <x v="6"/>
    </i>
    <i>
      <x v="8"/>
    </i>
    <i>
      <x v="14"/>
    </i>
    <i>
      <x v="16"/>
    </i>
    <i>
      <x v="27"/>
    </i>
    <i>
      <x v="29"/>
    </i>
    <i>
      <x v="30"/>
    </i>
    <i>
      <x v="31"/>
    </i>
    <i>
      <x v="58"/>
    </i>
  </rowItems>
  <colItems count="1">
    <i/>
  </colItems>
  <pageFields count="2">
    <pageField fld="8" item="1" hier="-1"/>
    <pageField fld="9" item="2" hier="-1"/>
  </pageFields>
  <formats count="1">
    <format dxfId="24">
      <pivotArea dataOnly="0" labelOnly="1" fieldPosition="0">
        <references count="1">
          <reference field="6" count="1">
            <x v="13"/>
          </reference>
        </references>
      </pivotArea>
    </format>
  </formats>
  <pivotTableStyleInfo name="PivotStyleMedium2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24B00E-93C9-41FB-9B7B-118DC5347F2F}" name="Table1" displayName="Table1" ref="A2:L139" totalsRowShown="0" headerRowDxfId="22" dataDxfId="21" tableBorderDxfId="20">
  <autoFilter ref="A2:L139" xr:uid="{E424B00E-93C9-41FB-9B7B-118DC5347F2F}">
    <filterColumn colId="11">
      <filters blank="1"/>
    </filterColumn>
  </autoFilter>
  <sortState xmlns:xlrd2="http://schemas.microsoft.com/office/spreadsheetml/2017/richdata2" ref="A3:L139">
    <sortCondition ref="K2:K139"/>
  </sortState>
  <tableColumns count="12">
    <tableColumn id="1" xr3:uid="{2D1E5D84-5431-4F16-99EE-EB33499DEB69}" name="WELL Rating Feature" dataDxfId="19"/>
    <tableColumn id="2" xr3:uid="{0812DA03-3171-48E6-853F-C0A3B10C7E2C}" name="WELL v2 Feature" dataDxfId="18"/>
    <tableColumn id="3" xr3:uid="{5BAE0A31-FDF4-4550-8A47-953DA109FD7F}" name="WELL v2 Feature Part(s)" dataDxfId="17"/>
    <tableColumn id="7" xr3:uid="{07511E59-A76F-454F-BE24-721B9602A9D7}" name="P/O" dataDxfId="16"/>
    <tableColumn id="10" xr3:uid="{5C5F4287-3DA2-48A0-A320-FDFB07321F90}" name="Pursuing/Achieved" dataDxfId="15"/>
    <tableColumn id="4" xr3:uid="{FD0DB999-CC7F-4C92-A66A-9D4AD939D786}" name="Short v2" dataDxfId="14">
      <calculatedColumnFormula>IF(LEFT(B3,3)&amp;"."&amp;RIGHT(LEFT(C3,6),1)&lt;&gt;"WEL.",LEFT(B3,3)&amp;"."&amp;RIGHT(LEFT(C3,6),1), "")</calculatedColumnFormula>
    </tableColumn>
    <tableColumn id="5" xr3:uid="{218F8098-4270-4F3B-83F4-450A7051B6C5}" name="Short Rating" dataDxfId="13">
      <calculatedColumnFormula>LEFT(A3,SEARCH(":",A3)-1)</calculatedColumnFormula>
    </tableColumn>
    <tableColumn id="8" xr3:uid="{76E53D62-0630-45BC-B0F0-3C8DA97F8649}" name="Rating feature Name" dataDxfId="12">
      <calculatedColumnFormula>RIGHT(Table1[[#This Row],[WELL Rating Feature]],LEN(Table1[[#This Row],[WELL Rating Feature]])-5)</calculatedColumnFormula>
    </tableColumn>
    <tableColumn id="9" xr3:uid="{87B7CFF9-4428-4DC6-8025-7BD9807D9AC1}" name="Rating" dataDxfId="11">
      <calculatedColumnFormula>VLOOKUP(LEFT(Table1[[#This Row],[Short Rating]],1),Table3[],2,0)</calculatedColumnFormula>
    </tableColumn>
    <tableColumn id="11" xr3:uid="{93469DCB-830A-4295-8592-328829686A89}" name="Fully achieved" dataDxfId="10">
      <calculatedColumnFormula>COUNTIFS(Table1[Pursuing/Achieved],"Yes",Table1[Short Rating],Table1[[#This Row],[Short Rating]])/COUNTIF(Table1[Short Rating],Table1[[#This Row],[Short Rating]])</calculatedColumnFormula>
    </tableColumn>
    <tableColumn id="12" xr3:uid="{A9E2047D-3216-4FF9-AFE2-C5248815B9A7}" name="concept order" dataDxfId="9">
      <calculatedColumnFormula>IF(LEFT(Table1[[#This Row],[Rating feature Name]],3) = "Inn", 11,VLOOKUP(LEFT(Table1[[#This Row],[WELL v2 Feature]],1),Table2[],2,0))</calculatedColumnFormula>
    </tableColumn>
    <tableColumn id="6" xr3:uid="{DCFE275A-4794-4DCD-A514-B689BC635197}" name="Hide" dataDxfId="8"/>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199BCF-9022-479A-A579-81E3D5416AEF}" name="Table2" displayName="Table2" ref="R2:S13" totalsRowShown="0" headerRowDxfId="7" dataDxfId="6">
  <autoFilter ref="R2:S13" xr:uid="{03199BCF-9022-479A-A579-81E3D5416AEF}"/>
  <tableColumns count="2">
    <tableColumn id="1" xr3:uid="{7E893B28-C261-4AB4-AF2C-D01476F4E0EB}" name="L" dataDxfId="5"/>
    <tableColumn id="2" xr3:uid="{27FA470D-501F-45F1-AC81-D0ED2F0AEE8F}" name="#" dataDxf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86930D-60B9-443B-B6A0-3EED05FC3AB2}" name="Table3" displayName="Table3" ref="O2:P5" totalsRowShown="0" headerRowDxfId="3" dataDxfId="2">
  <autoFilter ref="O2:P5" xr:uid="{4D86930D-60B9-443B-B6A0-3EED05FC3AB2}"/>
  <tableColumns count="2">
    <tableColumn id="1" xr3:uid="{7EF88529-2E44-4EA3-94AE-98FC538A5AEA}" name="Short" dataDxfId="1"/>
    <tableColumn id="2" xr3:uid="{224B8DC0-682B-4305-A39E-E90186B618D8}" name="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91C9D2"/>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D1EE-7B9B-491B-AEDE-55F4C96A14CD}">
  <dimension ref="A2:B2"/>
  <sheetViews>
    <sheetView workbookViewId="0">
      <selection activeCell="B3" sqref="B3"/>
    </sheetView>
  </sheetViews>
  <sheetFormatPr baseColWidth="10" defaultColWidth="8.83203125" defaultRowHeight="15" x14ac:dyDescent="0.2"/>
  <cols>
    <col min="1" max="1" width="9.1640625" bestFit="1" customWidth="1"/>
  </cols>
  <sheetData>
    <row r="2" spans="1:2" x14ac:dyDescent="0.2">
      <c r="A2" s="39">
        <v>45964</v>
      </c>
      <c r="B2" t="s">
        <v>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82394-6E9B-4ABA-942E-D9707145ADC9}">
  <dimension ref="A1:L72"/>
  <sheetViews>
    <sheetView showGridLines="0" tabSelected="1" zoomScale="96" zoomScaleNormal="120" workbookViewId="0">
      <selection activeCell="J6" sqref="J6"/>
    </sheetView>
  </sheetViews>
  <sheetFormatPr baseColWidth="10" defaultColWidth="8.83203125" defaultRowHeight="15" x14ac:dyDescent="0.2"/>
  <cols>
    <col min="1" max="1" width="5.83203125" customWidth="1"/>
    <col min="2" max="2" width="31.33203125" customWidth="1"/>
    <col min="5" max="5" width="5.83203125" customWidth="1"/>
    <col min="6" max="6" width="34" customWidth="1"/>
    <col min="9" max="9" width="5.83203125" customWidth="1"/>
    <col min="10" max="10" width="34" customWidth="1"/>
  </cols>
  <sheetData>
    <row r="1" spans="1:12" ht="97.5" customHeight="1" x14ac:dyDescent="0.2"/>
    <row r="2" spans="1:12" ht="20" x14ac:dyDescent="0.25">
      <c r="A2" s="10" t="s">
        <v>157</v>
      </c>
      <c r="B2" s="11"/>
      <c r="C2" s="11"/>
      <c r="D2" s="3"/>
      <c r="E2" s="3"/>
      <c r="F2" s="3"/>
      <c r="G2" s="3"/>
      <c r="H2" s="3"/>
      <c r="I2" s="3"/>
      <c r="J2" s="3"/>
      <c r="K2" s="3"/>
    </row>
    <row r="3" spans="1:12" ht="104.25" customHeight="1" x14ac:dyDescent="0.2">
      <c r="A3" s="40" t="s">
        <v>327</v>
      </c>
      <c r="B3" s="41"/>
      <c r="C3" s="41"/>
      <c r="D3" s="41"/>
      <c r="E3" s="41"/>
      <c r="F3" s="41"/>
      <c r="G3" s="41"/>
      <c r="H3" s="41"/>
      <c r="I3" s="41"/>
      <c r="J3" s="41"/>
      <c r="K3" s="42"/>
    </row>
    <row r="4" spans="1:12" ht="20" x14ac:dyDescent="0.25">
      <c r="A4" s="3" t="s">
        <v>158</v>
      </c>
      <c r="B4" s="3"/>
      <c r="C4" s="3"/>
      <c r="D4" s="3"/>
      <c r="E4" s="3"/>
      <c r="F4" s="3"/>
      <c r="G4" s="3"/>
      <c r="H4" s="3"/>
      <c r="I4" s="3"/>
      <c r="J4" s="3"/>
      <c r="K4" s="3"/>
    </row>
    <row r="5" spans="1:12" x14ac:dyDescent="0.2">
      <c r="A5" s="9" t="s">
        <v>164</v>
      </c>
      <c r="K5" s="12"/>
    </row>
    <row r="6" spans="1:12" x14ac:dyDescent="0.2">
      <c r="A6" s="13" t="s">
        <v>306</v>
      </c>
      <c r="B6" s="5"/>
      <c r="C6" s="5"/>
      <c r="D6" s="5"/>
      <c r="E6" s="5"/>
      <c r="F6" s="5"/>
      <c r="G6" s="5"/>
      <c r="H6" s="5"/>
      <c r="I6" s="5"/>
      <c r="J6" s="5"/>
      <c r="K6" s="14"/>
    </row>
    <row r="8" spans="1:12" ht="18" thickBot="1" x14ac:dyDescent="0.25">
      <c r="A8" s="4" t="s">
        <v>137</v>
      </c>
      <c r="B8" s="4"/>
      <c r="C8" s="4"/>
      <c r="E8" s="4" t="s">
        <v>139</v>
      </c>
      <c r="F8" s="4"/>
      <c r="G8" s="4"/>
      <c r="I8" s="4" t="s">
        <v>211</v>
      </c>
      <c r="J8" s="4"/>
      <c r="K8" s="4"/>
    </row>
    <row r="9" spans="1:12" ht="16" thickTop="1" x14ac:dyDescent="0.2"/>
    <row r="10" spans="1:12" x14ac:dyDescent="0.2">
      <c r="B10" t="s">
        <v>161</v>
      </c>
      <c r="C10">
        <v>15</v>
      </c>
      <c r="F10" t="s">
        <v>161</v>
      </c>
      <c r="G10">
        <v>21</v>
      </c>
      <c r="J10" t="s">
        <v>161</v>
      </c>
      <c r="K10">
        <v>21</v>
      </c>
    </row>
    <row r="11" spans="1:12" x14ac:dyDescent="0.2">
      <c r="B11" t="s">
        <v>162</v>
      </c>
      <c r="C11">
        <f>COUNTA(A21:A106)</f>
        <v>3</v>
      </c>
      <c r="F11" t="s">
        <v>162</v>
      </c>
      <c r="G11">
        <f>COUNTA(E21:E106)</f>
        <v>12</v>
      </c>
      <c r="J11" t="s">
        <v>162</v>
      </c>
      <c r="K11">
        <f>COUNTA(I21:I106)</f>
        <v>4</v>
      </c>
    </row>
    <row r="12" spans="1:12" x14ac:dyDescent="0.2">
      <c r="A12" s="5"/>
      <c r="B12" s="5" t="s">
        <v>163</v>
      </c>
      <c r="C12" s="5">
        <f>MAX(C10-C11,0)</f>
        <v>12</v>
      </c>
      <c r="E12" s="5"/>
      <c r="F12" s="5" t="s">
        <v>163</v>
      </c>
      <c r="G12" s="5">
        <f>MAX(G10-G11,0)</f>
        <v>9</v>
      </c>
      <c r="I12" s="5"/>
      <c r="J12" s="5" t="s">
        <v>163</v>
      </c>
      <c r="K12" s="5">
        <f>MAX(K10-K11,0)</f>
        <v>17</v>
      </c>
    </row>
    <row r="14" spans="1:12" x14ac:dyDescent="0.2">
      <c r="A14" s="6" t="s">
        <v>176</v>
      </c>
      <c r="E14" s="6" t="s">
        <v>176</v>
      </c>
      <c r="I14" s="6" t="s">
        <v>176</v>
      </c>
      <c r="L14" s="34"/>
    </row>
    <row r="15" spans="1:12" hidden="1" x14ac:dyDescent="0.2"/>
    <row r="16" spans="1:12" hidden="1" x14ac:dyDescent="0.2"/>
    <row r="17" spans="1:10" hidden="1" x14ac:dyDescent="0.2">
      <c r="A17" s="1" t="s">
        <v>135</v>
      </c>
      <c r="B17" t="s">
        <v>137</v>
      </c>
      <c r="E17" s="1" t="s">
        <v>135</v>
      </c>
      <c r="F17" t="s">
        <v>139</v>
      </c>
      <c r="I17" s="1" t="s">
        <v>135</v>
      </c>
      <c r="J17" t="s">
        <v>211</v>
      </c>
    </row>
    <row r="18" spans="1:10" hidden="1" x14ac:dyDescent="0.2">
      <c r="A18" s="1" t="s">
        <v>138</v>
      </c>
      <c r="B18" s="2">
        <v>1</v>
      </c>
      <c r="E18" s="1" t="s">
        <v>138</v>
      </c>
      <c r="F18" s="2">
        <v>1</v>
      </c>
      <c r="I18" s="1" t="s">
        <v>138</v>
      </c>
      <c r="J18" s="2">
        <v>1</v>
      </c>
    </row>
    <row r="19" spans="1:10" hidden="1" x14ac:dyDescent="0.2"/>
    <row r="20" spans="1:10" hidden="1" x14ac:dyDescent="0.2">
      <c r="A20" s="1" t="s">
        <v>136</v>
      </c>
      <c r="E20" s="1" t="s">
        <v>136</v>
      </c>
      <c r="I20" s="1" t="s">
        <v>136</v>
      </c>
    </row>
    <row r="21" spans="1:10" x14ac:dyDescent="0.2">
      <c r="A21" s="2" t="s">
        <v>366</v>
      </c>
      <c r="B21" t="str">
        <f>IFERROR(VLOOKUP(A21,Table1[[Short Rating]:[Rating feature Name]],2,0),"")</f>
        <v>Develop Legionella Management Plan</v>
      </c>
      <c r="E21" s="2" t="s">
        <v>355</v>
      </c>
      <c r="F21" t="str">
        <f>IFERROR(VLOOKUP(E21,Table1[[Short Rating]:[Rating feature Name]],2,0),"")</f>
        <v>Meet Thresholds for Particulate Matter</v>
      </c>
      <c r="I21" s="2" t="s">
        <v>316</v>
      </c>
      <c r="J21" t="str">
        <f>IFERROR(VLOOKUP(I21,Table1[[Short Rating]:[Rating feature Name]],2,0),"")</f>
        <v>Promote Nature, Place &amp; Culture</v>
      </c>
    </row>
    <row r="22" spans="1:10" x14ac:dyDescent="0.2">
      <c r="A22" s="2" t="s">
        <v>367</v>
      </c>
      <c r="B22" t="str">
        <f>IFERROR(VLOOKUP(A22,Table1[[Short Rating]:[Rating feature Name]],2,0),"")</f>
        <v>Monitor Air and Water Quality</v>
      </c>
      <c r="E22" s="2" t="s">
        <v>356</v>
      </c>
      <c r="F22" t="str">
        <f>IFERROR(VLOOKUP(E22,Table1[[Short Rating]:[Rating feature Name]],2,0),"")</f>
        <v>Meet Thresholds for Organic Gases</v>
      </c>
      <c r="I22" s="2" t="s">
        <v>315</v>
      </c>
      <c r="J22" t="str">
        <f>IFERROR(VLOOKUP(I22,Table1[[Short Rating]:[Rating feature Name]],2,0),"")</f>
        <v>Provide Ergonomic Workstation Design &amp; Control</v>
      </c>
    </row>
    <row r="23" spans="1:10" x14ac:dyDescent="0.2">
      <c r="A23" s="2" t="s">
        <v>368</v>
      </c>
      <c r="B23" t="str">
        <f>IFERROR(VLOOKUP(A23,Table1[[Short Rating]:[Rating feature Name]],2,0),"")</f>
        <v>Develop Emergency Preparedness Plan</v>
      </c>
      <c r="E23" s="2" t="s">
        <v>357</v>
      </c>
      <c r="F23" t="str">
        <f>IFERROR(VLOOKUP(E23,Table1[[Short Rating]:[Rating feature Name]],2,0),"")</f>
        <v xml:space="preserve">Meet Thresholds for Inorganic Gases </v>
      </c>
      <c r="I23" s="2" t="s">
        <v>317</v>
      </c>
      <c r="J23" t="str">
        <f>IFERROR(VLOOKUP(I23,Table1[[Short Rating]:[Rating feature Name]],2,0),"")</f>
        <v>Incorporate Integrative Design</v>
      </c>
    </row>
    <row r="24" spans="1:10" x14ac:dyDescent="0.2">
      <c r="B24" t="str">
        <f>IFERROR(VLOOKUP(A24,Table1[[Short Rating]:[Rating feature Name]],2,0),"")</f>
        <v/>
      </c>
      <c r="E24" s="2" t="s">
        <v>358</v>
      </c>
      <c r="F24" t="str">
        <f>IFERROR(VLOOKUP(E24,Table1[[Short Rating]:[Rating feature Name]],2,0),"")</f>
        <v xml:space="preserve">Ensure Adequate Ventilation </v>
      </c>
      <c r="I24" s="2" t="s">
        <v>354</v>
      </c>
      <c r="J24" t="str">
        <f>IFERROR(VLOOKUP(I24,Table1[[Short Rating]:[Rating feature Name]],2,0),"")</f>
        <v>Administer Basic Survey</v>
      </c>
    </row>
    <row r="25" spans="1:10" x14ac:dyDescent="0.2">
      <c r="B25" t="str">
        <f>IFERROR(VLOOKUP(A25,Table1[[Short Rating]:[Rating feature Name]],2,0),"")</f>
        <v/>
      </c>
      <c r="E25" s="2" t="s">
        <v>359</v>
      </c>
      <c r="F25" t="str">
        <f>IFERROR(VLOOKUP(E25,Table1[[Short Rating]:[Rating feature Name]],2,0),"")</f>
        <v>Meet Thresholds for Radon</v>
      </c>
      <c r="J25" t="str">
        <f>IFERROR(VLOOKUP(I25,Table1[[Short Rating]:[Rating feature Name]],2,0),"")</f>
        <v/>
      </c>
    </row>
    <row r="26" spans="1:10" x14ac:dyDescent="0.2">
      <c r="B26" t="str">
        <f>IFERROR(VLOOKUP(A26,Table1[[Short Rating]:[Rating feature Name]],2,0),"")</f>
        <v/>
      </c>
      <c r="E26" s="2" t="s">
        <v>360</v>
      </c>
      <c r="F26" t="str">
        <f>IFERROR(VLOOKUP(E26,Table1[[Short Rating]:[Rating feature Name]],2,0),"")</f>
        <v>Provide Visual Acuity</v>
      </c>
      <c r="J26" t="str">
        <f>IFERROR(VLOOKUP(I26,Table1[[Short Rating]:[Rating feature Name]],2,0),"")</f>
        <v/>
      </c>
    </row>
    <row r="27" spans="1:10" x14ac:dyDescent="0.2">
      <c r="B27" t="str">
        <f>IFERROR(VLOOKUP(A27,Table1[[Short Rating]:[Rating feature Name]],2,0),"")</f>
        <v/>
      </c>
      <c r="E27" s="2" t="s">
        <v>361</v>
      </c>
      <c r="F27" t="str">
        <f>IFERROR(VLOOKUP(E27,Table1[[Short Rating]:[Rating feature Name]],2,0),"")</f>
        <v>Measure Air Parameters</v>
      </c>
      <c r="J27" t="str">
        <f>IFERROR(VLOOKUP(I27,Table1[[Short Rating]:[Rating feature Name]],2,0),"")</f>
        <v/>
      </c>
    </row>
    <row r="28" spans="1:10" x14ac:dyDescent="0.2">
      <c r="B28" t="str">
        <f>IFERROR(VLOOKUP(A28,Table1[[Short Rating]:[Rating feature Name]],2,0),"")</f>
        <v/>
      </c>
      <c r="E28" s="2" t="s">
        <v>362</v>
      </c>
      <c r="F28" t="str">
        <f>IFERROR(VLOOKUP(E28,Table1[[Short Rating]:[Rating feature Name]],2,0),"")</f>
        <v>Provide Acceptable Thermal Environment</v>
      </c>
      <c r="J28" t="str">
        <f>IFERROR(VLOOKUP(I28,Table1[[Short Rating]:[Rating feature Name]],2,0),"")</f>
        <v/>
      </c>
    </row>
    <row r="29" spans="1:10" x14ac:dyDescent="0.2">
      <c r="B29" t="str">
        <f>IFERROR(VLOOKUP(A29,Table1[[Short Rating]:[Rating feature Name]],2,0),"")</f>
        <v/>
      </c>
      <c r="E29" s="2" t="s">
        <v>363</v>
      </c>
      <c r="F29" t="str">
        <f>IFERROR(VLOOKUP(E29,Table1[[Short Rating]:[Rating feature Name]],2,0),"")</f>
        <v xml:space="preserve">Verify Water Quality Indicators </v>
      </c>
      <c r="J29" t="str">
        <f>IFERROR(VLOOKUP(I29,Table1[[Short Rating]:[Rating feature Name]],2,0),"")</f>
        <v/>
      </c>
    </row>
    <row r="30" spans="1:10" x14ac:dyDescent="0.2">
      <c r="B30" t="str">
        <f>IFERROR(VLOOKUP(A30,Table1[[Short Rating]:[Rating feature Name]],2,0),"")</f>
        <v/>
      </c>
      <c r="E30" s="2" t="s">
        <v>364</v>
      </c>
      <c r="F30" t="str">
        <f>IFERROR(VLOOKUP(E30,Table1[[Short Rating]:[Rating feature Name]],2,0),"")</f>
        <v>Meet Chemical Thresholds</v>
      </c>
      <c r="J30" t="str">
        <f>IFERROR(VLOOKUP(I30,Table1[[Short Rating]:[Rating feature Name]],2,0),"")</f>
        <v/>
      </c>
    </row>
    <row r="31" spans="1:10" x14ac:dyDescent="0.2">
      <c r="B31" t="str">
        <f>IFERROR(VLOOKUP(A31,Table1[[Short Rating]:[Rating feature Name]],2,0),"")</f>
        <v/>
      </c>
      <c r="E31" s="2" t="s">
        <v>365</v>
      </c>
      <c r="F31" t="str">
        <f>IFERROR(VLOOKUP(E31,Table1[[Short Rating]:[Rating feature Name]],2,0),"")</f>
        <v>Meet Thresholds for Organics and Pesticides</v>
      </c>
      <c r="J31" t="str">
        <f>IFERROR(VLOOKUP(I31,Table1[[Short Rating]:[Rating feature Name]],2,0),"")</f>
        <v/>
      </c>
    </row>
    <row r="32" spans="1:10" x14ac:dyDescent="0.2">
      <c r="B32" t="str">
        <f>IFERROR(VLOOKUP(A32,Table1[[Short Rating]:[Rating feature Name]],2,0),"")</f>
        <v/>
      </c>
      <c r="E32" s="2" t="s">
        <v>174</v>
      </c>
      <c r="F32" t="str">
        <f>IFERROR(VLOOKUP(E32,Table1[[Short Rating]:[Rating feature Name]],2,0),"")</f>
        <v>Occupant Survey</v>
      </c>
      <c r="J32" t="str">
        <f>IFERROR(VLOOKUP(I32,Table1[[Short Rating]:[Rating feature Name]],2,0),"")</f>
        <v/>
      </c>
    </row>
    <row r="33" spans="2:10" x14ac:dyDescent="0.2">
      <c r="B33" t="str">
        <f>IFERROR(VLOOKUP(A33,Table1[[Short Rating]:[Rating feature Name]],2,0),"")</f>
        <v/>
      </c>
      <c r="F33" t="str">
        <f>IFERROR(VLOOKUP(E33,Table1[[Short Rating]:[Rating feature Name]],2,0),"")</f>
        <v/>
      </c>
      <c r="J33" t="str">
        <f>IFERROR(VLOOKUP(I33,Table1[[Short Rating]:[Rating feature Name]],2,0),"")</f>
        <v/>
      </c>
    </row>
    <row r="34" spans="2:10" x14ac:dyDescent="0.2">
      <c r="B34" t="str">
        <f>IFERROR(VLOOKUP(A34,Table1[[Short Rating]:[Rating feature Name]],2,0),"")</f>
        <v/>
      </c>
      <c r="F34" t="str">
        <f>IFERROR(VLOOKUP(E34,Table1[[Short Rating]:[Rating feature Name]],2,0),"")</f>
        <v/>
      </c>
      <c r="J34" t="str">
        <f>IFERROR(VLOOKUP(I34,Table1[[Short Rating]:[Rating feature Name]],2,0),"")</f>
        <v/>
      </c>
    </row>
    <row r="35" spans="2:10" x14ac:dyDescent="0.2">
      <c r="B35" t="str">
        <f>IFERROR(VLOOKUP(A35,Table1[[Short Rating]:[Rating feature Name]],2,0),"")</f>
        <v/>
      </c>
      <c r="F35" t="str">
        <f>IFERROR(VLOOKUP(E35,Table1[[Short Rating]:[Rating feature Name]],2,0),"")</f>
        <v/>
      </c>
      <c r="J35" t="str">
        <f>IFERROR(VLOOKUP(I35,Table1[[Short Rating]:[Rating feature Name]],2,0),"")</f>
        <v/>
      </c>
    </row>
    <row r="36" spans="2:10" x14ac:dyDescent="0.2">
      <c r="B36" t="str">
        <f>IFERROR(VLOOKUP(A36,Table1[[Short Rating]:[Rating feature Name]],2,0),"")</f>
        <v/>
      </c>
      <c r="F36" t="str">
        <f>IFERROR(VLOOKUP(E36,Table1[[Short Rating]:[Rating feature Name]],2,0),"")</f>
        <v/>
      </c>
      <c r="J36" t="str">
        <f>IFERROR(VLOOKUP(I36,Table1[[Short Rating]:[Rating feature Name]],2,0),"")</f>
        <v/>
      </c>
    </row>
    <row r="37" spans="2:10" x14ac:dyDescent="0.2">
      <c r="B37" t="str">
        <f>IFERROR(VLOOKUP(A37,Table1[[Short Rating]:[Rating feature Name]],2,0),"")</f>
        <v/>
      </c>
      <c r="F37" t="str">
        <f>IFERROR(VLOOKUP(E37,Table1[[Short Rating]:[Rating feature Name]],2,0),"")</f>
        <v/>
      </c>
      <c r="J37" t="str">
        <f>IFERROR(VLOOKUP(I37,Table1[[Short Rating]:[Rating feature Name]],2,0),"")</f>
        <v/>
      </c>
    </row>
    <row r="38" spans="2:10" x14ac:dyDescent="0.2">
      <c r="B38" t="str">
        <f>IFERROR(VLOOKUP(A38,Table1[[Short Rating]:[Rating feature Name]],2,0),"")</f>
        <v/>
      </c>
      <c r="F38" t="str">
        <f>IFERROR(VLOOKUP(E38,Table1[[Short Rating]:[Rating feature Name]],2,0),"")</f>
        <v/>
      </c>
      <c r="J38" t="str">
        <f>IFERROR(VLOOKUP(I38,Table1[[Short Rating]:[Rating feature Name]],2,0),"")</f>
        <v/>
      </c>
    </row>
    <row r="39" spans="2:10" x14ac:dyDescent="0.2">
      <c r="B39" t="str">
        <f>IFERROR(VLOOKUP(A39,Table1[[Short Rating]:[Rating feature Name]],2,0),"")</f>
        <v/>
      </c>
      <c r="F39" t="str">
        <f>IFERROR(VLOOKUP(E39,Table1[[Short Rating]:[Rating feature Name]],2,0),"")</f>
        <v/>
      </c>
      <c r="J39" t="str">
        <f>IFERROR(VLOOKUP(I39,Table1[[Short Rating]:[Rating feature Name]],2,0),"")</f>
        <v/>
      </c>
    </row>
    <row r="40" spans="2:10" x14ac:dyDescent="0.2">
      <c r="B40" t="str">
        <f>IFERROR(VLOOKUP(A40,Table1[[Short Rating]:[Rating feature Name]],2,0),"")</f>
        <v/>
      </c>
      <c r="F40" t="str">
        <f>IFERROR(VLOOKUP(E40,Table1[[Short Rating]:[Rating feature Name]],2,0),"")</f>
        <v/>
      </c>
      <c r="J40" t="str">
        <f>IFERROR(VLOOKUP(I40,Table1[[Short Rating]:[Rating feature Name]],2,0),"")</f>
        <v/>
      </c>
    </row>
    <row r="41" spans="2:10" x14ac:dyDescent="0.2">
      <c r="B41" t="str">
        <f>IFERROR(VLOOKUP(A41,Table1[[Short Rating]:[Rating feature Name]],2,0),"")</f>
        <v/>
      </c>
      <c r="F41" t="str">
        <f>IFERROR(VLOOKUP(E41,Table1[[Short Rating]:[Rating feature Name]],2,0),"")</f>
        <v/>
      </c>
      <c r="J41" t="str">
        <f>IFERROR(VLOOKUP(I41,Table1[[Short Rating]:[Rating feature Name]],2,0),"")</f>
        <v/>
      </c>
    </row>
    <row r="42" spans="2:10" x14ac:dyDescent="0.2">
      <c r="B42" t="str">
        <f>IFERROR(VLOOKUP(A42,Table1[[Short Rating]:[Rating feature Name]],2,0),"")</f>
        <v/>
      </c>
      <c r="F42" t="str">
        <f>IFERROR(VLOOKUP(E42,Table1[[Short Rating]:[Rating feature Name]],2,0),"")</f>
        <v/>
      </c>
      <c r="J42" t="str">
        <f>IFERROR(VLOOKUP(I42,Table1[[Short Rating]:[Rating feature Name]],2,0),"")</f>
        <v/>
      </c>
    </row>
    <row r="43" spans="2:10" x14ac:dyDescent="0.2">
      <c r="B43" t="str">
        <f>IFERROR(VLOOKUP(A43,Table1[[Short Rating]:[Rating feature Name]],2,0),"")</f>
        <v/>
      </c>
      <c r="F43" t="str">
        <f>IFERROR(VLOOKUP(E43,Table1[[Short Rating]:[Rating feature Name]],2,0),"")</f>
        <v/>
      </c>
      <c r="J43" t="str">
        <f>IFERROR(VLOOKUP(I43,Table1[[Short Rating]:[Rating feature Name]],2,0),"")</f>
        <v/>
      </c>
    </row>
    <row r="44" spans="2:10" x14ac:dyDescent="0.2">
      <c r="B44" t="str">
        <f>IFERROR(VLOOKUP(A44,Table1[[Short Rating]:[Rating feature Name]],2,0),"")</f>
        <v/>
      </c>
      <c r="F44" t="str">
        <f>IFERROR(VLOOKUP(E44,Table1[[Short Rating]:[Rating feature Name]],2,0),"")</f>
        <v/>
      </c>
      <c r="J44" t="str">
        <f>IFERROR(VLOOKUP(I44,Table1[[Short Rating]:[Rating feature Name]],2,0),"")</f>
        <v/>
      </c>
    </row>
    <row r="45" spans="2:10" x14ac:dyDescent="0.2">
      <c r="B45" t="str">
        <f>IFERROR(VLOOKUP(A45,Table1[[Short Rating]:[Rating feature Name]],2,0),"")</f>
        <v/>
      </c>
      <c r="F45" t="str">
        <f>IFERROR(VLOOKUP(E45,Table1[[Short Rating]:[Rating feature Name]],2,0),"")</f>
        <v/>
      </c>
      <c r="J45" t="str">
        <f>IFERROR(VLOOKUP(I45,Table1[[Short Rating]:[Rating feature Name]],2,0),"")</f>
        <v/>
      </c>
    </row>
    <row r="46" spans="2:10" x14ac:dyDescent="0.2">
      <c r="B46" t="str">
        <f>IFERROR(VLOOKUP(A46,Table1[[Short Rating]:[Rating feature Name]],2,0),"")</f>
        <v/>
      </c>
      <c r="F46" t="str">
        <f>IFERROR(VLOOKUP(E46,Table1[[Short Rating]:[Rating feature Name]],2,0),"")</f>
        <v/>
      </c>
      <c r="J46" t="str">
        <f>IFERROR(VLOOKUP(I46,Table1[[Short Rating]:[Rating feature Name]],2,0),"")</f>
        <v/>
      </c>
    </row>
    <row r="47" spans="2:10" x14ac:dyDescent="0.2">
      <c r="B47" t="str">
        <f>IFERROR(VLOOKUP(A47,Table1[[Short Rating]:[Rating feature Name]],2,0),"")</f>
        <v/>
      </c>
      <c r="F47" t="str">
        <f>IFERROR(VLOOKUP(E47,Table1[[Short Rating]:[Rating feature Name]],2,0),"")</f>
        <v/>
      </c>
      <c r="J47" t="str">
        <f>IFERROR(VLOOKUP(I47,Table1[[Short Rating]:[Rating feature Name]],2,0),"")</f>
        <v/>
      </c>
    </row>
    <row r="48" spans="2:10" x14ac:dyDescent="0.2">
      <c r="B48" t="str">
        <f>IFERROR(VLOOKUP(A48,Table1[[Short Rating]:[Rating feature Name]],2,0),"")</f>
        <v/>
      </c>
      <c r="F48" t="str">
        <f>IFERROR(VLOOKUP(E48,Table1[[Short Rating]:[Rating feature Name]],2,0),"")</f>
        <v/>
      </c>
      <c r="J48" t="str">
        <f>IFERROR(VLOOKUP(I48,Table1[[Short Rating]:[Rating feature Name]],2,0),"")</f>
        <v/>
      </c>
    </row>
    <row r="49" spans="2:10" x14ac:dyDescent="0.2">
      <c r="B49" t="str">
        <f>IFERROR(VLOOKUP(A49,Table1[[Short Rating]:[Rating feature Name]],2,0),"")</f>
        <v/>
      </c>
      <c r="F49" t="str">
        <f>IFERROR(VLOOKUP(E49,Table1[[Short Rating]:[Rating feature Name]],2,0),"")</f>
        <v/>
      </c>
      <c r="J49" t="str">
        <f>IFERROR(VLOOKUP(I49,Table1[[Short Rating]:[Rating feature Name]],2,0),"")</f>
        <v/>
      </c>
    </row>
    <row r="50" spans="2:10" x14ac:dyDescent="0.2">
      <c r="B50" t="str">
        <f>IFERROR(VLOOKUP(A50,Table1[[Short Rating]:[Rating feature Name]],2,0),"")</f>
        <v/>
      </c>
      <c r="F50" t="str">
        <f>IFERROR(VLOOKUP(E50,Table1[[Short Rating]:[Rating feature Name]],2,0),"")</f>
        <v/>
      </c>
      <c r="J50" t="str">
        <f>IFERROR(VLOOKUP(I50,Table1[[Short Rating]:[Rating feature Name]],2,0),"")</f>
        <v/>
      </c>
    </row>
    <row r="51" spans="2:10" x14ac:dyDescent="0.2">
      <c r="B51" t="str">
        <f>IFERROR(VLOOKUP(A51,Table1[[Short Rating]:[Rating feature Name]],2,0),"")</f>
        <v/>
      </c>
      <c r="F51" t="str">
        <f>IFERROR(VLOOKUP(E51,Table1[[Short Rating]:[Rating feature Name]],2,0),"")</f>
        <v/>
      </c>
      <c r="J51" t="str">
        <f>IFERROR(VLOOKUP(I51,Table1[[Short Rating]:[Rating feature Name]],2,0),"")</f>
        <v/>
      </c>
    </row>
    <row r="52" spans="2:10" x14ac:dyDescent="0.2">
      <c r="B52" t="str">
        <f>IFERROR(VLOOKUP(A52,Table1[[Short Rating]:[Rating feature Name]],2,0),"")</f>
        <v/>
      </c>
      <c r="F52" t="str">
        <f>IFERROR(VLOOKUP(E52,Table1[[Short Rating]:[Rating feature Name]],2,0),"")</f>
        <v/>
      </c>
      <c r="J52" t="str">
        <f>IFERROR(VLOOKUP(I52,Table1[[Short Rating]:[Rating feature Name]],2,0),"")</f>
        <v/>
      </c>
    </row>
    <row r="53" spans="2:10" x14ac:dyDescent="0.2">
      <c r="B53" t="str">
        <f>IFERROR(VLOOKUP(A53,Table1[[Short Rating]:[Rating feature Name]],2,0),"")</f>
        <v/>
      </c>
      <c r="F53" t="str">
        <f>IFERROR(VLOOKUP(E53,Table1[[Short Rating]:[Rating feature Name]],2,0),"")</f>
        <v/>
      </c>
      <c r="J53" t="str">
        <f>IFERROR(VLOOKUP(I53,Table1[[Short Rating]:[Rating feature Name]],2,0),"")</f>
        <v/>
      </c>
    </row>
    <row r="54" spans="2:10" x14ac:dyDescent="0.2">
      <c r="B54" t="str">
        <f>IFERROR(VLOOKUP(A54,Table1[[Short Rating]:[Rating feature Name]],2,0),"")</f>
        <v/>
      </c>
      <c r="F54" t="str">
        <f>IFERROR(VLOOKUP(E54,Table1[[Short Rating]:[Rating feature Name]],2,0),"")</f>
        <v/>
      </c>
      <c r="J54" t="str">
        <f>IFERROR(VLOOKUP(I54,Table1[[Short Rating]:[Rating feature Name]],2,0),"")</f>
        <v/>
      </c>
    </row>
    <row r="55" spans="2:10" x14ac:dyDescent="0.2">
      <c r="F55" t="str">
        <f>IFERROR(VLOOKUP(E55,Table1[[Short Rating]:[Rating feature Name]],2,0),"")</f>
        <v/>
      </c>
      <c r="J55" t="str">
        <f>IFERROR(VLOOKUP(I55,Table1[[Short Rating]:[Rating feature Name]],2,0),"")</f>
        <v/>
      </c>
    </row>
    <row r="56" spans="2:10" x14ac:dyDescent="0.2">
      <c r="F56" t="str">
        <f>IFERROR(VLOOKUP(E56,Table1[[Short Rating]:[Rating feature Name]],2,0),"")</f>
        <v/>
      </c>
      <c r="J56" t="str">
        <f>IFERROR(VLOOKUP(I56,Table1[[Short Rating]:[Rating feature Name]],2,0),"")</f>
        <v/>
      </c>
    </row>
    <row r="57" spans="2:10" x14ac:dyDescent="0.2">
      <c r="F57" t="str">
        <f>IFERROR(VLOOKUP(E57,Table1[[Short Rating]:[Rating feature Name]],2,0),"")</f>
        <v/>
      </c>
      <c r="J57" t="str">
        <f>IFERROR(VLOOKUP(I57,Table1[[Short Rating]:[Rating feature Name]],2,0),"")</f>
        <v/>
      </c>
    </row>
    <row r="58" spans="2:10" x14ac:dyDescent="0.2">
      <c r="F58" t="str">
        <f>IFERROR(VLOOKUP(E58,Table1[[Short Rating]:[Rating feature Name]],2,0),"")</f>
        <v/>
      </c>
      <c r="J58" t="str">
        <f>IFERROR(VLOOKUP(I58,Table1[[Short Rating]:[Rating feature Name]],2,0),"")</f>
        <v/>
      </c>
    </row>
    <row r="59" spans="2:10" x14ac:dyDescent="0.2">
      <c r="J59" t="str">
        <f>IFERROR(VLOOKUP(I59,Table1[[Short Rating]:[Rating feature Name]],2,0),"")</f>
        <v/>
      </c>
    </row>
    <row r="60" spans="2:10" x14ac:dyDescent="0.2">
      <c r="J60" t="str">
        <f>IFERROR(VLOOKUP(I60,Table1[[Short Rating]:[Rating feature Name]],2,0),"")</f>
        <v/>
      </c>
    </row>
    <row r="61" spans="2:10" x14ac:dyDescent="0.2">
      <c r="E61" s="27"/>
      <c r="J61" t="str">
        <f>IFERROR(VLOOKUP(I61,Table1[[Short Rating]:[Rating feature Name]],2,0),"")</f>
        <v/>
      </c>
    </row>
    <row r="62" spans="2:10" ht="15" customHeight="1" x14ac:dyDescent="0.2">
      <c r="J62" t="str">
        <f>IFERROR(VLOOKUP(I62,Table1[[Short Rating]:[Rating feature Name]],2,0),"")</f>
        <v/>
      </c>
    </row>
    <row r="63" spans="2:10" x14ac:dyDescent="0.2">
      <c r="J63" t="str">
        <f>IFERROR(VLOOKUP(I63,Table1[[Short Rating]:[Rating feature Name]],2,0),"")</f>
        <v/>
      </c>
    </row>
    <row r="64" spans="2:10" ht="12" customHeight="1" x14ac:dyDescent="0.2">
      <c r="J64" t="str">
        <f>IFERROR(VLOOKUP(I64,Table1[[Short Rating]:[Rating feature Name]],2,0),"")</f>
        <v/>
      </c>
    </row>
    <row r="65" spans="9:10" ht="15" customHeight="1" x14ac:dyDescent="0.2">
      <c r="J65" t="str">
        <f>IFERROR(VLOOKUP(I65,Table1[[Short Rating]:[Rating feature Name]],2,0),"")</f>
        <v/>
      </c>
    </row>
    <row r="66" spans="9:10" ht="47" customHeight="1" x14ac:dyDescent="0.2">
      <c r="I66" s="27"/>
    </row>
    <row r="68" spans="9:10" ht="38" customHeight="1" x14ac:dyDescent="0.2"/>
    <row r="69" spans="9:10" ht="99" customHeight="1" x14ac:dyDescent="0.2"/>
    <row r="70" spans="9:10" ht="103.25" customHeight="1" x14ac:dyDescent="0.2"/>
    <row r="72" spans="9:10" ht="67.25" customHeight="1" x14ac:dyDescent="0.2"/>
  </sheetData>
  <mergeCells count="1">
    <mergeCell ref="A3:K3"/>
  </mergeCells>
  <pageMargins left="0.7" right="0.7" top="0.75" bottom="0.75" header="0.3" footer="0.3"/>
  <pageSetup orientation="portrait" horizontalDpi="4294967293"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96AE-88D0-4D59-AD8E-5BBB3B28F93B}">
  <dimension ref="A2:V139"/>
  <sheetViews>
    <sheetView showGridLines="0" topLeftCell="B1" zoomScale="108" workbookViewId="0">
      <selection activeCell="U2" sqref="U2"/>
    </sheetView>
  </sheetViews>
  <sheetFormatPr baseColWidth="10" defaultColWidth="9" defaultRowHeight="15" x14ac:dyDescent="0.2"/>
  <cols>
    <col min="1" max="1" width="31.83203125" style="24" hidden="1" customWidth="1"/>
    <col min="2" max="2" width="21" style="24" customWidth="1"/>
    <col min="3" max="3" width="41" style="24" customWidth="1"/>
    <col min="4" max="4" width="8.33203125" style="26" bestFit="1" customWidth="1"/>
    <col min="5" max="5" width="21" style="26" bestFit="1" customWidth="1"/>
    <col min="6" max="6" width="16.1640625" style="24" hidden="1" customWidth="1"/>
    <col min="7" max="7" width="13.1640625" style="24" hidden="1" customWidth="1"/>
    <col min="8" max="8" width="41.1640625" style="24" hidden="1" customWidth="1"/>
    <col min="9" max="9" width="20.33203125" style="24" hidden="1" customWidth="1"/>
    <col min="10" max="12" width="9" style="24" hidden="1" customWidth="1"/>
    <col min="13" max="14" width="9" style="24" customWidth="1"/>
    <col min="15" max="19" width="9" style="24" hidden="1" customWidth="1"/>
    <col min="20" max="21" width="9" style="24" customWidth="1"/>
    <col min="22" max="16384" width="9" style="24"/>
  </cols>
  <sheetData>
    <row r="2" spans="1:19" ht="32" x14ac:dyDescent="0.2">
      <c r="A2" s="15" t="s">
        <v>229</v>
      </c>
      <c r="B2" s="20" t="s">
        <v>0</v>
      </c>
      <c r="C2" s="20" t="s">
        <v>1</v>
      </c>
      <c r="D2" s="20" t="s">
        <v>307</v>
      </c>
      <c r="E2" s="20" t="s">
        <v>170</v>
      </c>
      <c r="F2" s="22" t="s">
        <v>80</v>
      </c>
      <c r="G2" s="22" t="s">
        <v>81</v>
      </c>
      <c r="H2" s="22" t="s">
        <v>171</v>
      </c>
      <c r="I2" s="23" t="s">
        <v>135</v>
      </c>
      <c r="J2" s="22" t="s">
        <v>138</v>
      </c>
      <c r="K2" s="22" t="s">
        <v>140</v>
      </c>
      <c r="L2" s="22" t="s">
        <v>172</v>
      </c>
      <c r="M2" s="15"/>
      <c r="N2" s="15"/>
      <c r="O2" s="24" t="s">
        <v>212</v>
      </c>
      <c r="P2" s="24" t="s">
        <v>213</v>
      </c>
      <c r="R2" s="24" t="s">
        <v>144</v>
      </c>
      <c r="S2" s="24" t="s">
        <v>152</v>
      </c>
    </row>
    <row r="3" spans="1:19" ht="32" x14ac:dyDescent="0.2">
      <c r="A3" s="16" t="s">
        <v>52</v>
      </c>
      <c r="B3" s="16" t="s">
        <v>2</v>
      </c>
      <c r="C3" s="16" t="s">
        <v>3</v>
      </c>
      <c r="D3" s="17" t="s">
        <v>209</v>
      </c>
      <c r="E3" s="21" t="s">
        <v>175</v>
      </c>
      <c r="F3" s="24" t="str">
        <f t="shared" ref="F3:F34" si="0">IF(LEFT(B3,3)&amp;"."&amp;RIGHT(LEFT(C3,6),1)&lt;&gt;"WEL.",LEFT(B3,3)&amp;"."&amp;RIGHT(LEFT(C3,6),1), "")</f>
        <v>A01.1</v>
      </c>
      <c r="G3" s="24" t="str">
        <f t="shared" ref="G3:G34" si="1">LEFT(A3,SEARCH(":",A3)-1)</f>
        <v>PA1</v>
      </c>
      <c r="H3" s="16" t="str">
        <f>RIGHT(Table1[[#This Row],[WELL Rating Feature]],LEN(Table1[[#This Row],[WELL Rating Feature]])-5)</f>
        <v>Meet Thresholds for Particulate Matter</v>
      </c>
      <c r="I3" s="28" t="str">
        <f>VLOOKUP(LEFT(Table1[[#This Row],[Short Rating]],1),Table3[],2,0)</f>
        <v>WELL Performance Rating</v>
      </c>
      <c r="J3" s="24">
        <f>COUNTIFS(Table1[Pursuing/Achieved],"Yes",Table1[Short Rating],Table1[[#This Row],[Short Rating]])/COUNTIF(Table1[Short Rating],Table1[[#This Row],[Short Rating]])</f>
        <v>1</v>
      </c>
      <c r="K3" s="24">
        <f>IF(LEFT(Table1[[#This Row],[Rating feature Name]],3) = "Inn", 11,VLOOKUP(LEFT(Table1[[#This Row],[WELL v2 Feature]],1),Table2[],2,0))</f>
        <v>1</v>
      </c>
      <c r="O3" s="24" t="s">
        <v>209</v>
      </c>
      <c r="P3" s="24" t="s">
        <v>139</v>
      </c>
      <c r="R3" s="24" t="s">
        <v>141</v>
      </c>
      <c r="S3" s="24">
        <v>1</v>
      </c>
    </row>
    <row r="4" spans="1:19" ht="16" x14ac:dyDescent="0.2">
      <c r="A4" s="16" t="s">
        <v>54</v>
      </c>
      <c r="B4" s="16" t="s">
        <v>2</v>
      </c>
      <c r="C4" s="16" t="s">
        <v>6</v>
      </c>
      <c r="D4" s="17" t="s">
        <v>209</v>
      </c>
      <c r="E4" s="21" t="s">
        <v>175</v>
      </c>
      <c r="F4" s="24" t="str">
        <f t="shared" si="0"/>
        <v>A01.2</v>
      </c>
      <c r="G4" s="24" t="str">
        <f t="shared" si="1"/>
        <v>PA3</v>
      </c>
      <c r="H4" s="16" t="str">
        <f>RIGHT(Table1[[#This Row],[WELL Rating Feature]],LEN(Table1[[#This Row],[WELL Rating Feature]])-5)</f>
        <v>Meet Thresholds for Organic Gases</v>
      </c>
      <c r="I4" s="28" t="str">
        <f>VLOOKUP(LEFT(Table1[[#This Row],[Short Rating]],1),Table3[],2,0)</f>
        <v>WELL Performance Rating</v>
      </c>
      <c r="J4" s="24">
        <f>COUNTIFS(Table1[Pursuing/Achieved],"Yes",Table1[Short Rating],Table1[[#This Row],[Short Rating]])/COUNTIF(Table1[Short Rating],Table1[[#This Row],[Short Rating]])</f>
        <v>1</v>
      </c>
      <c r="K4" s="24">
        <f>IF(LEFT(Table1[[#This Row],[Rating feature Name]],3) = "Inn", 11,VLOOKUP(LEFT(Table1[[#This Row],[WELL v2 Feature]],1),Table2[],2,0))</f>
        <v>1</v>
      </c>
      <c r="O4" s="24" t="s">
        <v>147</v>
      </c>
      <c r="P4" s="24" t="s">
        <v>137</v>
      </c>
      <c r="R4" s="24" t="s">
        <v>142</v>
      </c>
      <c r="S4" s="24">
        <v>2</v>
      </c>
    </row>
    <row r="5" spans="1:19" ht="32" x14ac:dyDescent="0.2">
      <c r="A5" s="16" t="s">
        <v>56</v>
      </c>
      <c r="B5" s="16" t="s">
        <v>2</v>
      </c>
      <c r="C5" s="16" t="s">
        <v>8</v>
      </c>
      <c r="D5" s="17" t="s">
        <v>209</v>
      </c>
      <c r="E5" s="21" t="s">
        <v>175</v>
      </c>
      <c r="F5" s="24" t="str">
        <f t="shared" si="0"/>
        <v>A01.3</v>
      </c>
      <c r="G5" s="24" t="str">
        <f t="shared" si="1"/>
        <v>PA5</v>
      </c>
      <c r="H5" s="16" t="str">
        <f>RIGHT(Table1[[#This Row],[WELL Rating Feature]],LEN(Table1[[#This Row],[WELL Rating Feature]])-5)</f>
        <v xml:space="preserve">Meet Thresholds for Inorganic Gases </v>
      </c>
      <c r="I5" s="28" t="str">
        <f>VLOOKUP(LEFT(Table1[[#This Row],[Short Rating]],1),Table3[],2,0)</f>
        <v>WELL Performance Rating</v>
      </c>
      <c r="J5" s="24">
        <f>COUNTIFS(Table1[Pursuing/Achieved],"Yes",Table1[Short Rating],Table1[[#This Row],[Short Rating]])/COUNTIF(Table1[Short Rating],Table1[[#This Row],[Short Rating]])</f>
        <v>1</v>
      </c>
      <c r="K5" s="24">
        <f>IF(LEFT(Table1[[#This Row],[Rating feature Name]],3) = "Inn", 11,VLOOKUP(LEFT(Table1[[#This Row],[WELL v2 Feature]],1),Table2[],2,0))</f>
        <v>1</v>
      </c>
      <c r="O5" s="24" t="s">
        <v>210</v>
      </c>
      <c r="P5" s="24" t="s">
        <v>211</v>
      </c>
      <c r="R5" s="24" t="s">
        <v>143</v>
      </c>
      <c r="S5" s="24">
        <v>3</v>
      </c>
    </row>
    <row r="6" spans="1:19" ht="16" x14ac:dyDescent="0.2">
      <c r="A6" s="16" t="s">
        <v>60</v>
      </c>
      <c r="B6" s="16" t="s">
        <v>2</v>
      </c>
      <c r="C6" s="16" t="s">
        <v>12</v>
      </c>
      <c r="D6" s="17" t="s">
        <v>209</v>
      </c>
      <c r="E6" s="21" t="s">
        <v>175</v>
      </c>
      <c r="F6" s="24" t="str">
        <f t="shared" si="0"/>
        <v>A01.4</v>
      </c>
      <c r="G6" s="24" t="str">
        <f t="shared" si="1"/>
        <v>PA9</v>
      </c>
      <c r="H6" s="16" t="str">
        <f>RIGHT(Table1[[#This Row],[WELL Rating Feature]],LEN(Table1[[#This Row],[WELL Rating Feature]])-5)</f>
        <v>Meet Thresholds for Radon</v>
      </c>
      <c r="I6" s="28" t="str">
        <f>VLOOKUP(LEFT(Table1[[#This Row],[Short Rating]],1),Table3[],2,0)</f>
        <v>WELL Performance Rating</v>
      </c>
      <c r="J6" s="24">
        <f>COUNTIFS(Table1[Pursuing/Achieved],"Yes",Table1[Short Rating],Table1[[#This Row],[Short Rating]])/COUNTIF(Table1[Short Rating],Table1[[#This Row],[Short Rating]])</f>
        <v>1</v>
      </c>
      <c r="K6" s="24">
        <f>IF(LEFT(Table1[[#This Row],[Rating feature Name]],3) = "Inn", 11,VLOOKUP(LEFT(Table1[[#This Row],[WELL v2 Feature]],1),Table2[],2,0))</f>
        <v>1</v>
      </c>
      <c r="R6" s="24" t="s">
        <v>144</v>
      </c>
      <c r="S6" s="24">
        <v>4</v>
      </c>
    </row>
    <row r="7" spans="1:19" ht="16" x14ac:dyDescent="0.2">
      <c r="A7" s="16" t="s">
        <v>74</v>
      </c>
      <c r="B7" s="16" t="s">
        <v>2</v>
      </c>
      <c r="C7" s="16" t="s">
        <v>36</v>
      </c>
      <c r="D7" s="17" t="s">
        <v>209</v>
      </c>
      <c r="E7" s="21" t="s">
        <v>175</v>
      </c>
      <c r="F7" s="24" t="str">
        <f t="shared" si="0"/>
        <v>A01.5</v>
      </c>
      <c r="G7" s="24" t="str">
        <f t="shared" si="1"/>
        <v>PM1</v>
      </c>
      <c r="H7" s="16" t="str">
        <f>RIGHT(Table1[[#This Row],[WELL Rating Feature]],LEN(Table1[[#This Row],[WELL Rating Feature]])-5)</f>
        <v>Measure Air Parameters</v>
      </c>
      <c r="I7" s="28" t="str">
        <f>VLOOKUP(LEFT(Table1[[#This Row],[Short Rating]],1),Table3[],2,0)</f>
        <v>WELL Performance Rating</v>
      </c>
      <c r="J7" s="24">
        <f>COUNTIFS(Table1[Pursuing/Achieved],"Yes",Table1[Short Rating],Table1[[#This Row],[Short Rating]])/COUNTIF(Table1[Short Rating],Table1[[#This Row],[Short Rating]])</f>
        <v>1</v>
      </c>
      <c r="K7" s="24">
        <f>IF(LEFT(Table1[[#This Row],[Rating feature Name]],3) = "Inn", 11,VLOOKUP(LEFT(Table1[[#This Row],[WELL v2 Feature]],1),Table2[],2,0))</f>
        <v>1</v>
      </c>
      <c r="R7" s="24" t="s">
        <v>145</v>
      </c>
      <c r="S7" s="24">
        <v>5</v>
      </c>
    </row>
    <row r="8" spans="1:19" ht="16" hidden="1" x14ac:dyDescent="0.2">
      <c r="A8" s="16" t="s">
        <v>133</v>
      </c>
      <c r="B8" s="16" t="s">
        <v>112</v>
      </c>
      <c r="C8" s="16" t="s">
        <v>113</v>
      </c>
      <c r="D8" s="37"/>
      <c r="E8" s="21" t="str">
        <f>E7</f>
        <v>Yes</v>
      </c>
      <c r="F8" s="24" t="str">
        <f t="shared" si="0"/>
        <v>A01.5</v>
      </c>
      <c r="G8" s="24" t="str">
        <f t="shared" si="1"/>
        <v>SA4</v>
      </c>
      <c r="H8" s="16" t="str">
        <f>RIGHT(Table1[[#This Row],[WELL Rating Feature]],LEN(Table1[[#This Row],[WELL Rating Feature]])-5)</f>
        <v>Monitor Air and Water Quality</v>
      </c>
      <c r="I8" s="28" t="str">
        <f>VLOOKUP(LEFT(Table1[[#This Row],[Short Rating]],1),Table3[],2,0)</f>
        <v>WELL Health-Safety Rating</v>
      </c>
      <c r="J8" s="24">
        <f>COUNTIFS(Table1[Pursuing/Achieved],"Yes",Table1[Short Rating],Table1[[#This Row],[Short Rating]])/COUNTIF(Table1[Short Rating],Table1[[#This Row],[Short Rating]])</f>
        <v>1</v>
      </c>
      <c r="K8" s="24">
        <f>IF(LEFT(Table1[[#This Row],[Rating feature Name]],3) = "Inn", 11,VLOOKUP(LEFT(Table1[[#This Row],[WELL v2 Feature]],1),Table2[],2,0))</f>
        <v>1</v>
      </c>
      <c r="L8" s="24">
        <v>1</v>
      </c>
      <c r="R8" s="24" t="s">
        <v>146</v>
      </c>
      <c r="S8" s="24">
        <v>6</v>
      </c>
    </row>
    <row r="9" spans="1:19" ht="32" x14ac:dyDescent="0.2">
      <c r="A9" s="16" t="s">
        <v>131</v>
      </c>
      <c r="B9" s="16" t="s">
        <v>105</v>
      </c>
      <c r="C9" s="16" t="s">
        <v>106</v>
      </c>
      <c r="D9" s="17" t="s">
        <v>209</v>
      </c>
      <c r="E9" s="21" t="s">
        <v>175</v>
      </c>
      <c r="F9" s="24" t="str">
        <f t="shared" si="0"/>
        <v>A02.1</v>
      </c>
      <c r="G9" s="24" t="str">
        <f t="shared" si="1"/>
        <v>SH5</v>
      </c>
      <c r="H9" s="16" t="str">
        <f>RIGHT(Table1[[#This Row],[WELL Rating Feature]],LEN(Table1[[#This Row],[WELL Rating Feature]])-5)</f>
        <v>Promote a Smoke-Free Environment</v>
      </c>
      <c r="I9" s="28" t="str">
        <f>VLOOKUP(LEFT(Table1[[#This Row],[Short Rating]],1),Table3[],2,0)</f>
        <v>WELL Health-Safety Rating</v>
      </c>
      <c r="J9" s="24">
        <f>COUNTIFS(Table1[Pursuing/Achieved],"Yes",Table1[Short Rating],Table1[[#This Row],[Short Rating]])/COUNTIF(Table1[Short Rating],Table1[[#This Row],[Short Rating]])</f>
        <v>0.66666666666666663</v>
      </c>
      <c r="K9" s="24">
        <f>IF(LEFT(Table1[[#This Row],[Rating feature Name]],3) = "Inn", 11,VLOOKUP(LEFT(Table1[[#This Row],[WELL v2 Feature]],1),Table2[],2,0))</f>
        <v>1</v>
      </c>
      <c r="R9" s="24" t="s">
        <v>147</v>
      </c>
      <c r="S9" s="24">
        <v>7</v>
      </c>
    </row>
    <row r="10" spans="1:19" ht="32" x14ac:dyDescent="0.2">
      <c r="A10" s="16" t="s">
        <v>131</v>
      </c>
      <c r="B10" s="16" t="s">
        <v>105</v>
      </c>
      <c r="C10" s="16" t="s">
        <v>107</v>
      </c>
      <c r="D10" s="17" t="s">
        <v>209</v>
      </c>
      <c r="E10" s="21" t="s">
        <v>175</v>
      </c>
      <c r="F10" s="24" t="str">
        <f t="shared" si="0"/>
        <v>A02.2</v>
      </c>
      <c r="G10" s="24" t="str">
        <f t="shared" si="1"/>
        <v>SH5</v>
      </c>
      <c r="H10" s="16" t="str">
        <f>RIGHT(Table1[[#This Row],[WELL Rating Feature]],LEN(Table1[[#This Row],[WELL Rating Feature]])-5)</f>
        <v>Promote a Smoke-Free Environment</v>
      </c>
      <c r="I10" s="28" t="str">
        <f>VLOOKUP(LEFT(Table1[[#This Row],[Short Rating]],1),Table3[],2,0)</f>
        <v>WELL Health-Safety Rating</v>
      </c>
      <c r="J10" s="24">
        <f>COUNTIFS(Table1[Pursuing/Achieved],"Yes",Table1[Short Rating],Table1[[#This Row],[Short Rating]])/COUNTIF(Table1[Short Rating],Table1[[#This Row],[Short Rating]])</f>
        <v>0.66666666666666663</v>
      </c>
      <c r="K10" s="24">
        <f>IF(LEFT(Table1[[#This Row],[Rating feature Name]],3) = "Inn", 11,VLOOKUP(LEFT(Table1[[#This Row],[WELL v2 Feature]],1),Table2[],2,0))</f>
        <v>1</v>
      </c>
      <c r="R10" s="24" t="s">
        <v>148</v>
      </c>
      <c r="S10" s="24">
        <v>8</v>
      </c>
    </row>
    <row r="11" spans="1:19" ht="16" x14ac:dyDescent="0.2">
      <c r="A11" s="16" t="s">
        <v>58</v>
      </c>
      <c r="B11" s="16" t="s">
        <v>10</v>
      </c>
      <c r="C11" s="16" t="s">
        <v>155</v>
      </c>
      <c r="D11" s="17" t="s">
        <v>209</v>
      </c>
      <c r="E11" s="21" t="s">
        <v>175</v>
      </c>
      <c r="F11" s="24" t="str">
        <f t="shared" si="0"/>
        <v>A03.1</v>
      </c>
      <c r="G11" s="24" t="str">
        <f t="shared" si="1"/>
        <v>PA7</v>
      </c>
      <c r="H11" s="16" t="str">
        <f>RIGHT(Table1[[#This Row],[WELL Rating Feature]],LEN(Table1[[#This Row],[WELL Rating Feature]])-5)</f>
        <v xml:space="preserve">Ensure Adequate Ventilation </v>
      </c>
      <c r="I11" s="28" t="str">
        <f>VLOOKUP(LEFT(Table1[[#This Row],[Short Rating]],1),Table3[],2,0)</f>
        <v>WELL Performance Rating</v>
      </c>
      <c r="J11" s="24">
        <f>COUNTIFS(Table1[Pursuing/Achieved],"Yes",Table1[Short Rating],Table1[[#This Row],[Short Rating]])/COUNTIF(Table1[Short Rating],Table1[[#This Row],[Short Rating]])</f>
        <v>1</v>
      </c>
      <c r="K11" s="24">
        <f>IF(LEFT(Table1[[#This Row],[Rating feature Name]],3) = "Inn", 11,VLOOKUP(LEFT(Table1[[#This Row],[WELL v2 Feature]],1),Table2[],2,0))</f>
        <v>1</v>
      </c>
      <c r="R11" s="24" t="s">
        <v>149</v>
      </c>
      <c r="S11" s="24">
        <v>9</v>
      </c>
    </row>
    <row r="12" spans="1:19" ht="32" x14ac:dyDescent="0.2">
      <c r="A12" s="16" t="s">
        <v>53</v>
      </c>
      <c r="B12" s="16" t="s">
        <v>4</v>
      </c>
      <c r="C12" s="16" t="s">
        <v>5</v>
      </c>
      <c r="D12" s="18" t="s">
        <v>308</v>
      </c>
      <c r="E12" s="21" t="s">
        <v>353</v>
      </c>
      <c r="F12" s="24" t="str">
        <f t="shared" si="0"/>
        <v>A05.1</v>
      </c>
      <c r="G12" s="24" t="str">
        <f t="shared" si="1"/>
        <v>PA2</v>
      </c>
      <c r="H12" s="16" t="str">
        <f>RIGHT(Table1[[#This Row],[WELL Rating Feature]],LEN(Table1[[#This Row],[WELL Rating Feature]])-5)</f>
        <v>Meet Enhanced Thresholds for Particulate Matter</v>
      </c>
      <c r="I12" s="28" t="str">
        <f>VLOOKUP(LEFT(Table1[[#This Row],[Short Rating]],1),Table3[],2,0)</f>
        <v>WELL Performance Rating</v>
      </c>
      <c r="J12" s="24">
        <f>COUNTIFS(Table1[Pursuing/Achieved],"Yes",Table1[Short Rating],Table1[[#This Row],[Short Rating]])/COUNTIF(Table1[Short Rating],Table1[[#This Row],[Short Rating]])</f>
        <v>0</v>
      </c>
      <c r="K12" s="24">
        <f>IF(LEFT(Table1[[#This Row],[Rating feature Name]],3) = "Inn", 11,VLOOKUP(LEFT(Table1[[#This Row],[WELL v2 Feature]],1),Table2[],2,0))</f>
        <v>1</v>
      </c>
      <c r="R12" s="24" t="s">
        <v>150</v>
      </c>
      <c r="S12" s="24">
        <v>10</v>
      </c>
    </row>
    <row r="13" spans="1:19" ht="32" x14ac:dyDescent="0.2">
      <c r="A13" s="16" t="s">
        <v>55</v>
      </c>
      <c r="B13" s="16" t="s">
        <v>4</v>
      </c>
      <c r="C13" s="16" t="s">
        <v>7</v>
      </c>
      <c r="D13" s="18" t="s">
        <v>308</v>
      </c>
      <c r="E13" s="21" t="s">
        <v>353</v>
      </c>
      <c r="F13" s="24" t="str">
        <f t="shared" si="0"/>
        <v>A05.2</v>
      </c>
      <c r="G13" s="24" t="str">
        <f t="shared" si="1"/>
        <v>PA4</v>
      </c>
      <c r="H13" s="16" t="str">
        <f>RIGHT(Table1[[#This Row],[WELL Rating Feature]],LEN(Table1[[#This Row],[WELL Rating Feature]])-5)</f>
        <v>Meet Enhanced Thresholds for Organic Gases</v>
      </c>
      <c r="I13" s="28" t="str">
        <f>VLOOKUP(LEFT(Table1[[#This Row],[Short Rating]],1),Table3[],2,0)</f>
        <v>WELL Performance Rating</v>
      </c>
      <c r="J13" s="24">
        <f>COUNTIFS(Table1[Pursuing/Achieved],"Yes",Table1[Short Rating],Table1[[#This Row],[Short Rating]])/COUNTIF(Table1[Short Rating],Table1[[#This Row],[Short Rating]])</f>
        <v>0</v>
      </c>
      <c r="K13" s="24">
        <f>IF(LEFT(Table1[[#This Row],[Rating feature Name]],3) = "Inn", 11,VLOOKUP(LEFT(Table1[[#This Row],[WELL v2 Feature]],1),Table2[],2,0))</f>
        <v>1</v>
      </c>
      <c r="R13" s="24" t="s">
        <v>151</v>
      </c>
      <c r="S13" s="24">
        <v>11</v>
      </c>
    </row>
    <row r="14" spans="1:19" ht="32" x14ac:dyDescent="0.2">
      <c r="A14" s="16" t="s">
        <v>57</v>
      </c>
      <c r="B14" s="16" t="s">
        <v>4</v>
      </c>
      <c r="C14" s="16" t="s">
        <v>9</v>
      </c>
      <c r="D14" s="18" t="s">
        <v>308</v>
      </c>
      <c r="E14" s="21" t="s">
        <v>353</v>
      </c>
      <c r="F14" s="24" t="str">
        <f t="shared" si="0"/>
        <v>A05.3</v>
      </c>
      <c r="G14" s="24" t="str">
        <f t="shared" si="1"/>
        <v>PA6</v>
      </c>
      <c r="H14" s="16" t="str">
        <f>RIGHT(Table1[[#This Row],[WELL Rating Feature]],LEN(Table1[[#This Row],[WELL Rating Feature]])-5)</f>
        <v>Meet Enhanced Thresholds for Inorganic Gases</v>
      </c>
      <c r="I14" s="28" t="str">
        <f>VLOOKUP(LEFT(Table1[[#This Row],[Short Rating]],1),Table3[],2,0)</f>
        <v>WELL Performance Rating</v>
      </c>
      <c r="J14" s="24">
        <f>COUNTIFS(Table1[Pursuing/Achieved],"Yes",Table1[Short Rating],Table1[[#This Row],[Short Rating]])/COUNTIF(Table1[Short Rating],Table1[[#This Row],[Short Rating]])</f>
        <v>0</v>
      </c>
      <c r="K14" s="24">
        <f>IF(LEFT(Table1[[#This Row],[Rating feature Name]],3) = "Inn", 11,VLOOKUP(LEFT(Table1[[#This Row],[WELL v2 Feature]],1),Table2[],2,0))</f>
        <v>1</v>
      </c>
    </row>
    <row r="15" spans="1:19" ht="32" x14ac:dyDescent="0.2">
      <c r="A15" s="16" t="s">
        <v>59</v>
      </c>
      <c r="B15" s="16" t="s">
        <v>11</v>
      </c>
      <c r="C15" s="16" t="s">
        <v>156</v>
      </c>
      <c r="D15" s="18" t="s">
        <v>308</v>
      </c>
      <c r="E15" s="21" t="s">
        <v>353</v>
      </c>
      <c r="F15" s="24" t="str">
        <f t="shared" si="0"/>
        <v>A06.1</v>
      </c>
      <c r="G15" s="24" t="str">
        <f t="shared" si="1"/>
        <v>PA8</v>
      </c>
      <c r="H15" s="16" t="str">
        <f>RIGHT(Table1[[#This Row],[WELL Rating Feature]],LEN(Table1[[#This Row],[WELL Rating Feature]])-5)</f>
        <v xml:space="preserve">Increase Outdoor Air Supply </v>
      </c>
      <c r="I15" s="28" t="str">
        <f>VLOOKUP(LEFT(Table1[[#This Row],[Short Rating]],1),Table3[],2,0)</f>
        <v>WELL Performance Rating</v>
      </c>
      <c r="J15" s="24">
        <f>COUNTIFS(Table1[Pursuing/Achieved],"Yes",Table1[Short Rating],Table1[[#This Row],[Short Rating]])/COUNTIF(Table1[Short Rating],Table1[[#This Row],[Short Rating]])</f>
        <v>0</v>
      </c>
      <c r="K15" s="24">
        <f>IF(LEFT(Table1[[#This Row],[Rating feature Name]],3) = "Inn", 11,VLOOKUP(LEFT(Table1[[#This Row],[WELL v2 Feature]],1),Table2[],2,0))</f>
        <v>1</v>
      </c>
    </row>
    <row r="16" spans="1:19" ht="16" x14ac:dyDescent="0.2">
      <c r="A16" s="16" t="s">
        <v>78</v>
      </c>
      <c r="B16" s="16" t="s">
        <v>42</v>
      </c>
      <c r="C16" s="16" t="s">
        <v>153</v>
      </c>
      <c r="D16" s="18" t="s">
        <v>308</v>
      </c>
      <c r="E16" s="21" t="s">
        <v>353</v>
      </c>
      <c r="F16" s="24" t="str">
        <f t="shared" si="0"/>
        <v>A07.1</v>
      </c>
      <c r="G16" s="24" t="str">
        <f t="shared" si="1"/>
        <v>PM5</v>
      </c>
      <c r="H16" s="16" t="str">
        <f>RIGHT(Table1[[#This Row],[WELL Rating Feature]],LEN(Table1[[#This Row],[WELL Rating Feature]])-5)</f>
        <v xml:space="preserve">Operable Windows </v>
      </c>
      <c r="I16" s="28" t="str">
        <f>VLOOKUP(LEFT(Table1[[#This Row],[Short Rating]],1),Table3[],2,0)</f>
        <v>WELL Performance Rating</v>
      </c>
      <c r="J16" s="24">
        <f>COUNTIFS(Table1[Pursuing/Achieved],"Yes",Table1[Short Rating],Table1[[#This Row],[Short Rating]])/COUNTIF(Table1[Short Rating],Table1[[#This Row],[Short Rating]])</f>
        <v>0</v>
      </c>
      <c r="K16" s="24">
        <f>IF(LEFT(Table1[[#This Row],[Rating feature Name]],3) = "Inn", 11,VLOOKUP(LEFT(Table1[[#This Row],[WELL v2 Feature]],1),Table2[],2,0))</f>
        <v>1</v>
      </c>
    </row>
    <row r="17" spans="1:13" ht="16" x14ac:dyDescent="0.2">
      <c r="A17" s="16" t="s">
        <v>78</v>
      </c>
      <c r="B17" s="16" t="s">
        <v>42</v>
      </c>
      <c r="C17" s="16" t="s">
        <v>154</v>
      </c>
      <c r="D17" s="18" t="s">
        <v>308</v>
      </c>
      <c r="E17" s="21" t="s">
        <v>353</v>
      </c>
      <c r="F17" s="24" t="str">
        <f t="shared" si="0"/>
        <v>A07.2</v>
      </c>
      <c r="G17" s="24" t="str">
        <f t="shared" si="1"/>
        <v>PM5</v>
      </c>
      <c r="H17" s="16" t="str">
        <f>RIGHT(Table1[[#This Row],[WELL Rating Feature]],LEN(Table1[[#This Row],[WELL Rating Feature]])-5)</f>
        <v xml:space="preserve">Operable Windows </v>
      </c>
      <c r="I17" s="28" t="str">
        <f>VLOOKUP(LEFT(Table1[[#This Row],[Short Rating]],1),Table3[],2,0)</f>
        <v>WELL Performance Rating</v>
      </c>
      <c r="J17" s="24">
        <f>COUNTIFS(Table1[Pursuing/Achieved],"Yes",Table1[Short Rating],Table1[[#This Row],[Short Rating]])/COUNTIF(Table1[Short Rating],Table1[[#This Row],[Short Rating]])</f>
        <v>0</v>
      </c>
      <c r="K17" s="24">
        <f>IF(LEFT(Table1[[#This Row],[Rating feature Name]],3) = "Inn", 11,VLOOKUP(LEFT(Table1[[#This Row],[WELL v2 Feature]],1),Table2[],2,0))</f>
        <v>1</v>
      </c>
    </row>
    <row r="18" spans="1:13" ht="48" x14ac:dyDescent="0.2">
      <c r="A18" s="16" t="s">
        <v>75</v>
      </c>
      <c r="B18" s="16" t="s">
        <v>37</v>
      </c>
      <c r="C18" s="16" t="s">
        <v>38</v>
      </c>
      <c r="D18" s="18" t="s">
        <v>308</v>
      </c>
      <c r="E18" s="21" t="s">
        <v>353</v>
      </c>
      <c r="F18" s="24" t="str">
        <f t="shared" si="0"/>
        <v>A08.1</v>
      </c>
      <c r="G18" s="24" t="str">
        <f t="shared" si="1"/>
        <v>PM2</v>
      </c>
      <c r="H18" s="16" t="str">
        <f>RIGHT(Table1[[#This Row],[WELL Rating Feature]],LEN(Table1[[#This Row],[WELL Rating Feature]])-5)</f>
        <v>Install Indoor Air Monitors</v>
      </c>
      <c r="I18" s="28" t="str">
        <f>VLOOKUP(LEFT(Table1[[#This Row],[Short Rating]],1),Table3[],2,0)</f>
        <v>WELL Performance Rating</v>
      </c>
      <c r="J18" s="24">
        <f>COUNTIFS(Table1[Pursuing/Achieved],"Yes",Table1[Short Rating],Table1[[#This Row],[Short Rating]])/COUNTIF(Table1[Short Rating],Table1[[#This Row],[Short Rating]])</f>
        <v>0</v>
      </c>
      <c r="K18" s="24">
        <f>IF(LEFT(Table1[[#This Row],[Rating feature Name]],3) = "Inn", 11,VLOOKUP(LEFT(Table1[[#This Row],[WELL v2 Feature]],1),Table2[],2,0))</f>
        <v>1</v>
      </c>
    </row>
    <row r="19" spans="1:13" ht="48" x14ac:dyDescent="0.2">
      <c r="A19" s="16" t="s">
        <v>76</v>
      </c>
      <c r="B19" s="16" t="s">
        <v>37</v>
      </c>
      <c r="C19" s="16" t="s">
        <v>39</v>
      </c>
      <c r="D19" s="18" t="s">
        <v>308</v>
      </c>
      <c r="E19" s="21" t="s">
        <v>353</v>
      </c>
      <c r="F19" s="24" t="str">
        <f t="shared" si="0"/>
        <v>A08.2</v>
      </c>
      <c r="G19" s="24" t="str">
        <f t="shared" si="1"/>
        <v>PM3</v>
      </c>
      <c r="H19" s="16" t="str">
        <f>RIGHT(Table1[[#This Row],[WELL Rating Feature]],LEN(Table1[[#This Row],[WELL Rating Feature]])-5)</f>
        <v>Promote Air Quality Awareness</v>
      </c>
      <c r="I19" s="28" t="str">
        <f>VLOOKUP(LEFT(Table1[[#This Row],[Short Rating]],1),Table3[],2,0)</f>
        <v>WELL Performance Rating</v>
      </c>
      <c r="J19" s="24">
        <f>COUNTIFS(Table1[Pursuing/Achieved],"Yes",Table1[Short Rating],Table1[[#This Row],[Short Rating]])/COUNTIF(Table1[Short Rating],Table1[[#This Row],[Short Rating]])</f>
        <v>0</v>
      </c>
      <c r="K19" s="24">
        <f>IF(LEFT(Table1[[#This Row],[Rating feature Name]],3) = "Inn", 11,VLOOKUP(LEFT(Table1[[#This Row],[WELL v2 Feature]],1),Table2[],2,0))</f>
        <v>1</v>
      </c>
    </row>
    <row r="20" spans="1:13" ht="32" x14ac:dyDescent="0.2">
      <c r="A20" s="16" t="s">
        <v>61</v>
      </c>
      <c r="B20" s="16" t="s">
        <v>13</v>
      </c>
      <c r="C20" s="16" t="s">
        <v>14</v>
      </c>
      <c r="D20" s="17" t="s">
        <v>209</v>
      </c>
      <c r="E20" s="21" t="s">
        <v>175</v>
      </c>
      <c r="F20" s="24" t="str">
        <f t="shared" si="0"/>
        <v>W01.1</v>
      </c>
      <c r="G20" s="24" t="str">
        <f t="shared" si="1"/>
        <v>PW1</v>
      </c>
      <c r="H20" s="16" t="str">
        <f>RIGHT(Table1[[#This Row],[WELL Rating Feature]],LEN(Table1[[#This Row],[WELL Rating Feature]])-5)</f>
        <v xml:space="preserve">Verify Water Quality Indicators </v>
      </c>
      <c r="I20" s="28" t="str">
        <f>VLOOKUP(LEFT(Table1[[#This Row],[Short Rating]],1),Table3[],2,0)</f>
        <v>WELL Performance Rating</v>
      </c>
      <c r="J20" s="24">
        <f>COUNTIFS(Table1[Pursuing/Achieved],"Yes",Table1[Short Rating],Table1[[#This Row],[Short Rating]])/COUNTIF(Table1[Short Rating],Table1[[#This Row],[Short Rating]])</f>
        <v>1</v>
      </c>
      <c r="K20" s="24">
        <f>IF(LEFT(Table1[[#This Row],[Rating feature Name]],3) = "Inn", 11,VLOOKUP(LEFT(Table1[[#This Row],[WELL v2 Feature]],1),Table2[],2,0))</f>
        <v>2</v>
      </c>
    </row>
    <row r="21" spans="1:13" ht="32" x14ac:dyDescent="0.2">
      <c r="A21" s="16" t="s">
        <v>62</v>
      </c>
      <c r="B21" s="16" t="s">
        <v>15</v>
      </c>
      <c r="C21" s="16" t="s">
        <v>16</v>
      </c>
      <c r="D21" s="17" t="s">
        <v>209</v>
      </c>
      <c r="E21" s="21" t="s">
        <v>175</v>
      </c>
      <c r="F21" s="24" t="str">
        <f t="shared" si="0"/>
        <v>W02.1</v>
      </c>
      <c r="G21" s="24" t="str">
        <f t="shared" si="1"/>
        <v>PW2</v>
      </c>
      <c r="H21" s="16" t="str">
        <f>RIGHT(Table1[[#This Row],[WELL Rating Feature]],LEN(Table1[[#This Row],[WELL Rating Feature]])-5)</f>
        <v>Meet Chemical Thresholds</v>
      </c>
      <c r="I21" s="28" t="str">
        <f>VLOOKUP(LEFT(Table1[[#This Row],[Short Rating]],1),Table3[],2,0)</f>
        <v>WELL Performance Rating</v>
      </c>
      <c r="J21" s="24">
        <f>COUNTIFS(Table1[Pursuing/Achieved],"Yes",Table1[Short Rating],Table1[[#This Row],[Short Rating]])/COUNTIF(Table1[Short Rating],Table1[[#This Row],[Short Rating]])</f>
        <v>1</v>
      </c>
      <c r="K21" s="24">
        <f>IF(LEFT(Table1[[#This Row],[Rating feature Name]],3) = "Inn", 11,VLOOKUP(LEFT(Table1[[#This Row],[WELL v2 Feature]],1),Table2[],2,0))</f>
        <v>2</v>
      </c>
    </row>
    <row r="22" spans="1:13" ht="32" x14ac:dyDescent="0.2">
      <c r="A22" s="16" t="s">
        <v>63</v>
      </c>
      <c r="B22" s="16" t="s">
        <v>15</v>
      </c>
      <c r="C22" s="16" t="s">
        <v>17</v>
      </c>
      <c r="D22" s="17" t="s">
        <v>209</v>
      </c>
      <c r="E22" s="21" t="s">
        <v>175</v>
      </c>
      <c r="F22" s="24" t="str">
        <f t="shared" si="0"/>
        <v>W02.2</v>
      </c>
      <c r="G22" s="24" t="str">
        <f t="shared" si="1"/>
        <v>PW3</v>
      </c>
      <c r="H22" s="16" t="str">
        <f>RIGHT(Table1[[#This Row],[WELL Rating Feature]],LEN(Table1[[#This Row],[WELL Rating Feature]])-5)</f>
        <v>Meet Thresholds for Organics and Pesticides</v>
      </c>
      <c r="I22" s="28" t="str">
        <f>VLOOKUP(LEFT(Table1[[#This Row],[Short Rating]],1),Table3[],2,0)</f>
        <v>WELL Performance Rating</v>
      </c>
      <c r="J22" s="24">
        <f>COUNTIFS(Table1[Pursuing/Achieved],"Yes",Table1[Short Rating],Table1[[#This Row],[Short Rating]])/COUNTIF(Table1[Short Rating],Table1[[#This Row],[Short Rating]])</f>
        <v>1</v>
      </c>
      <c r="K22" s="24">
        <f>IF(LEFT(Table1[[#This Row],[Rating feature Name]],3) = "Inn", 11,VLOOKUP(LEFT(Table1[[#This Row],[WELL v2 Feature]],1),Table2[],2,0))</f>
        <v>2</v>
      </c>
    </row>
    <row r="23" spans="1:13" ht="32" x14ac:dyDescent="0.2">
      <c r="A23" s="16" t="s">
        <v>133</v>
      </c>
      <c r="B23" s="16" t="s">
        <v>110</v>
      </c>
      <c r="C23" s="16" t="s">
        <v>114</v>
      </c>
      <c r="D23" s="17" t="s">
        <v>209</v>
      </c>
      <c r="E23" s="21" t="s">
        <v>175</v>
      </c>
      <c r="F23" s="24" t="str">
        <f t="shared" si="0"/>
        <v>W03.1</v>
      </c>
      <c r="G23" s="24" t="str">
        <f t="shared" si="1"/>
        <v>SA4</v>
      </c>
      <c r="H23" s="16" t="str">
        <f>RIGHT(Table1[[#This Row],[WELL Rating Feature]],LEN(Table1[[#This Row],[WELL Rating Feature]])-5)</f>
        <v>Monitor Air and Water Quality</v>
      </c>
      <c r="I23" s="28" t="str">
        <f>VLOOKUP(LEFT(Table1[[#This Row],[Short Rating]],1),Table3[],2,0)</f>
        <v>WELL Health-Safety Rating</v>
      </c>
      <c r="J23" s="24">
        <f>COUNTIFS(Table1[Pursuing/Achieved],"Yes",Table1[Short Rating],Table1[[#This Row],[Short Rating]])/COUNTIF(Table1[Short Rating],Table1[[#This Row],[Short Rating]])</f>
        <v>1</v>
      </c>
      <c r="K23" s="24">
        <f>IF(LEFT(Table1[[#This Row],[Rating feature Name]],3) = "Inn", 11,VLOOKUP(LEFT(Table1[[#This Row],[WELL v2 Feature]],1),Table2[],2,0))</f>
        <v>2</v>
      </c>
    </row>
    <row r="24" spans="1:13" ht="32" x14ac:dyDescent="0.2">
      <c r="A24" s="16" t="s">
        <v>132</v>
      </c>
      <c r="B24" s="16" t="s">
        <v>110</v>
      </c>
      <c r="C24" s="16" t="s">
        <v>111</v>
      </c>
      <c r="D24" s="17" t="s">
        <v>209</v>
      </c>
      <c r="E24" s="21" t="s">
        <v>175</v>
      </c>
      <c r="F24" s="24" t="str">
        <f t="shared" si="0"/>
        <v>W03.2</v>
      </c>
      <c r="G24" s="24" t="str">
        <f t="shared" si="1"/>
        <v>SA3</v>
      </c>
      <c r="H24" s="16" t="str">
        <f>RIGHT(Table1[[#This Row],[WELL Rating Feature]],LEN(Table1[[#This Row],[WELL Rating Feature]])-5)</f>
        <v>Develop Legionella Management Plan</v>
      </c>
      <c r="I24" s="28" t="str">
        <f>VLOOKUP(LEFT(Table1[[#This Row],[Short Rating]],1),Table3[],2,0)</f>
        <v>WELL Health-Safety Rating</v>
      </c>
      <c r="J24" s="24">
        <f>COUNTIFS(Table1[Pursuing/Achieved],"Yes",Table1[Short Rating],Table1[[#This Row],[Short Rating]])/COUNTIF(Table1[Short Rating],Table1[[#This Row],[Short Rating]])</f>
        <v>1</v>
      </c>
      <c r="K24" s="24">
        <f>IF(LEFT(Table1[[#This Row],[Rating feature Name]],3) = "Inn", 11,VLOOKUP(LEFT(Table1[[#This Row],[WELL v2 Feature]],1),Table2[],2,0))</f>
        <v>2</v>
      </c>
    </row>
    <row r="25" spans="1:13" ht="32" x14ac:dyDescent="0.2">
      <c r="A25" s="16" t="s">
        <v>64</v>
      </c>
      <c r="B25" s="16" t="s">
        <v>18</v>
      </c>
      <c r="C25" s="16" t="s">
        <v>19</v>
      </c>
      <c r="D25" s="18" t="s">
        <v>308</v>
      </c>
      <c r="E25" s="21" t="s">
        <v>353</v>
      </c>
      <c r="F25" s="24" t="str">
        <f t="shared" si="0"/>
        <v>W04.1</v>
      </c>
      <c r="G25" s="24" t="str">
        <f t="shared" si="1"/>
        <v>PW4</v>
      </c>
      <c r="H25" s="16" t="str">
        <f>RIGHT(Table1[[#This Row],[WELL Rating Feature]],LEN(Table1[[#This Row],[WELL Rating Feature]])-5)</f>
        <v>Meet Thresholds for Drinking Water Taste</v>
      </c>
      <c r="I25" s="28" t="str">
        <f>VLOOKUP(LEFT(Table1[[#This Row],[Short Rating]],1),Table3[],2,0)</f>
        <v>WELL Performance Rating</v>
      </c>
      <c r="J25" s="24">
        <f>COUNTIFS(Table1[Pursuing/Achieved],"Yes",Table1[Short Rating],Table1[[#This Row],[Short Rating]])/COUNTIF(Table1[Short Rating],Table1[[#This Row],[Short Rating]])</f>
        <v>0</v>
      </c>
      <c r="K25" s="24">
        <f>IF(LEFT(Table1[[#This Row],[Rating feature Name]],3) = "Inn", 11,VLOOKUP(LEFT(Table1[[#This Row],[WELL v2 Feature]],1),Table2[],2,0))</f>
        <v>2</v>
      </c>
    </row>
    <row r="26" spans="1:13" ht="32" x14ac:dyDescent="0.2">
      <c r="A26" s="16" t="s">
        <v>79</v>
      </c>
      <c r="B26" s="16" t="s">
        <v>43</v>
      </c>
      <c r="C26" s="16" t="s">
        <v>44</v>
      </c>
      <c r="D26" s="18" t="s">
        <v>308</v>
      </c>
      <c r="E26" s="21" t="s">
        <v>353</v>
      </c>
      <c r="F26" s="24" t="str">
        <f t="shared" si="0"/>
        <v>W05.1</v>
      </c>
      <c r="G26" s="24" t="str">
        <f t="shared" si="1"/>
        <v>PM6</v>
      </c>
      <c r="H26" s="16" t="str">
        <f>RIGHT(Table1[[#This Row],[WELL Rating Feature]],LEN(Table1[[#This Row],[WELL Rating Feature]])-5)</f>
        <v>Assess and Maintain Drinking Water Quality</v>
      </c>
      <c r="I26" s="28" t="str">
        <f>VLOOKUP(LEFT(Table1[[#This Row],[Short Rating]],1),Table3[],2,0)</f>
        <v>WELL Performance Rating</v>
      </c>
      <c r="J26" s="24">
        <f>COUNTIFS(Table1[Pursuing/Achieved],"Yes",Table1[Short Rating],Table1[[#This Row],[Short Rating]])/COUNTIF(Table1[Short Rating],Table1[[#This Row],[Short Rating]])</f>
        <v>0</v>
      </c>
      <c r="K26" s="24">
        <f>IF(LEFT(Table1[[#This Row],[Rating feature Name]],3) = "Inn", 11,VLOOKUP(LEFT(Table1[[#This Row],[WELL v2 Feature]],1),Table2[],2,0))</f>
        <v>2</v>
      </c>
    </row>
    <row r="27" spans="1:13" ht="32" x14ac:dyDescent="0.2">
      <c r="A27" s="16" t="s">
        <v>134</v>
      </c>
      <c r="B27" s="16" t="s">
        <v>115</v>
      </c>
      <c r="C27" s="16" t="s">
        <v>116</v>
      </c>
      <c r="D27" s="18" t="s">
        <v>308</v>
      </c>
      <c r="E27" s="21" t="s">
        <v>353</v>
      </c>
      <c r="F27" s="24" t="str">
        <f t="shared" si="0"/>
        <v>W07.3</v>
      </c>
      <c r="G27" s="24" t="str">
        <f t="shared" si="1"/>
        <v>SA5</v>
      </c>
      <c r="H27" s="16" t="str">
        <f>RIGHT(Table1[[#This Row],[WELL Rating Feature]],LEN(Table1[[#This Row],[WELL Rating Feature]])-5)</f>
        <v>Manage Mold and Moisture</v>
      </c>
      <c r="I27" s="28" t="str">
        <f>VLOOKUP(LEFT(Table1[[#This Row],[Short Rating]],1),Table3[],2,0)</f>
        <v>WELL Health-Safety Rating</v>
      </c>
      <c r="J27" s="24">
        <f>COUNTIFS(Table1[Pursuing/Achieved],"Yes",Table1[Short Rating],Table1[[#This Row],[Short Rating]])/COUNTIF(Table1[Short Rating],Table1[[#This Row],[Short Rating]])</f>
        <v>0</v>
      </c>
      <c r="K27" s="24">
        <f>IF(LEFT(Table1[[#This Row],[Rating feature Name]],3) = "Inn", 11,VLOOKUP(LEFT(Table1[[#This Row],[WELL v2 Feature]],1),Table2[],2,0))</f>
        <v>2</v>
      </c>
    </row>
    <row r="28" spans="1:13" s="30" customFormat="1" ht="16" x14ac:dyDescent="0.2">
      <c r="A28" s="29" t="s">
        <v>329</v>
      </c>
      <c r="B28" s="29" t="s">
        <v>82</v>
      </c>
      <c r="C28" s="29" t="s">
        <v>330</v>
      </c>
      <c r="D28" s="18" t="s">
        <v>308</v>
      </c>
      <c r="E28" s="21" t="s">
        <v>353</v>
      </c>
      <c r="F28" s="30" t="str">
        <f t="shared" si="0"/>
        <v>W08.1</v>
      </c>
      <c r="G28" t="str">
        <f t="shared" si="1"/>
        <v>ED2</v>
      </c>
      <c r="H28" s="29" t="str">
        <f>RIGHT(Table1[[#This Row],[WELL Rating Feature]],LEN(Table1[[#This Row],[WELL Rating Feature]])-5)</f>
        <v>Provide Equipped Bathrooms</v>
      </c>
      <c r="I28" s="31" t="str">
        <f>VLOOKUP(LEFT(Table1[[#This Row],[Short Rating]],1),Table3[],2,0)</f>
        <v>WELL Equity Rating</v>
      </c>
      <c r="J28" s="30">
        <f>COUNTIFS(Table1[Pursuing/Achieved],"Yes",Table1[Short Rating],Table1[[#This Row],[Short Rating]])/COUNTIF(Table1[Short Rating],Table1[[#This Row],[Short Rating]])</f>
        <v>0</v>
      </c>
      <c r="K28" s="30">
        <f>IF(LEFT(Table1[[#This Row],[Rating feature Name]],3) = "Inn", 11,VLOOKUP(LEFT(Table1[[#This Row],[WELL v2 Feature]],1),Table2[],2,0))</f>
        <v>2</v>
      </c>
      <c r="M28" s="24"/>
    </row>
    <row r="29" spans="1:13" s="30" customFormat="1" ht="32" x14ac:dyDescent="0.2">
      <c r="A29" s="29" t="s">
        <v>331</v>
      </c>
      <c r="B29" s="29" t="s">
        <v>82</v>
      </c>
      <c r="C29" s="29" t="s">
        <v>328</v>
      </c>
      <c r="D29" s="18" t="s">
        <v>308</v>
      </c>
      <c r="E29" s="21" t="s">
        <v>353</v>
      </c>
      <c r="F29" s="30" t="str">
        <f t="shared" si="0"/>
        <v>W08.2</v>
      </c>
      <c r="G29" s="30" t="str">
        <f t="shared" si="1"/>
        <v>ED2</v>
      </c>
      <c r="H29" s="29" t="str">
        <f>RIGHT(Table1[[#This Row],[WELL Rating Feature]],LEN(Table1[[#This Row],[WELL Rating Feature]])-5)</f>
        <v>Provide Hands-Free Fixtures in Bathrooms</v>
      </c>
      <c r="I29" s="31" t="str">
        <f>VLOOKUP(LEFT(Table1[[#This Row],[Short Rating]],1),Table3[],2,0)</f>
        <v>WELL Equity Rating</v>
      </c>
      <c r="J29" s="30">
        <f>COUNTIFS(Table1[Pursuing/Achieved],"Yes",Table1[Short Rating],Table1[[#This Row],[Short Rating]])/COUNTIF(Table1[Short Rating],Table1[[#This Row],[Short Rating]])</f>
        <v>0</v>
      </c>
      <c r="K29" s="30">
        <f>IF(LEFT(Table1[[#This Row],[Rating feature Name]],3) = "Inn", 11,VLOOKUP(LEFT(Table1[[#This Row],[WELL v2 Feature]],1),Table2[],2,0))</f>
        <v>2</v>
      </c>
      <c r="M29" s="24"/>
    </row>
    <row r="30" spans="1:13" ht="16" x14ac:dyDescent="0.2">
      <c r="A30" s="16" t="s">
        <v>117</v>
      </c>
      <c r="B30" s="16" t="s">
        <v>82</v>
      </c>
      <c r="C30" s="16" t="s">
        <v>83</v>
      </c>
      <c r="D30" s="18" t="s">
        <v>308</v>
      </c>
      <c r="E30" s="21" t="s">
        <v>353</v>
      </c>
      <c r="F30" s="24" t="str">
        <f t="shared" si="0"/>
        <v>W08.4</v>
      </c>
      <c r="G30" s="24" t="str">
        <f t="shared" si="1"/>
        <v>SC1</v>
      </c>
      <c r="H30" s="16" t="str">
        <f>RIGHT(Table1[[#This Row],[WELL Rating Feature]],LEN(Table1[[#This Row],[WELL Rating Feature]])-5)</f>
        <v>Support Handwashing</v>
      </c>
      <c r="I30" s="28" t="str">
        <f>VLOOKUP(LEFT(Table1[[#This Row],[Short Rating]],1),Table3[],2,0)</f>
        <v>WELL Health-Safety Rating</v>
      </c>
      <c r="J30" s="24">
        <f>COUNTIFS(Table1[Pursuing/Achieved],"Yes",Table1[Short Rating],Table1[[#This Row],[Short Rating]])/COUNTIF(Table1[Short Rating],Table1[[#This Row],[Short Rating]])</f>
        <v>0</v>
      </c>
      <c r="K30" s="24">
        <f>IF(LEFT(Table1[[#This Row],[Rating feature Name]],3) = "Inn", 11,VLOOKUP(LEFT(Table1[[#This Row],[WELL v2 Feature]],1),Table2[],2,0))</f>
        <v>2</v>
      </c>
    </row>
    <row r="31" spans="1:13" s="30" customFormat="1" ht="32" x14ac:dyDescent="0.2">
      <c r="A31" s="16" t="s">
        <v>226</v>
      </c>
      <c r="B31" s="16" t="s">
        <v>230</v>
      </c>
      <c r="C31" s="16" t="s">
        <v>231</v>
      </c>
      <c r="D31" s="17" t="s">
        <v>209</v>
      </c>
      <c r="E31" s="21" t="s">
        <v>175</v>
      </c>
      <c r="F31" s="24" t="str">
        <f t="shared" si="0"/>
        <v>N02.2</v>
      </c>
      <c r="G31" s="24" t="str">
        <f t="shared" si="1"/>
        <v>ES7</v>
      </c>
      <c r="H31" s="16" t="str">
        <f>RIGHT(Table1[[#This Row],[WELL Rating Feature]],LEN(Table1[[#This Row],[WELL Rating Feature]])-5)</f>
        <v>Accommodate Food Sensitivities</v>
      </c>
      <c r="I31" s="28" t="str">
        <f>VLOOKUP(LEFT(Table1[[#This Row],[Short Rating]],1),Table3[],2,0)</f>
        <v>WELL Equity Rating</v>
      </c>
      <c r="J31" s="24">
        <f>COUNTIFS(Table1[Pursuing/Achieved],"Yes",Table1[Short Rating],Table1[[#This Row],[Short Rating]])/COUNTIF(Table1[Short Rating],Table1[[#This Row],[Short Rating]])</f>
        <v>0.33333333333333331</v>
      </c>
      <c r="K31" s="24">
        <f>IF(LEFT(Table1[[#This Row],[Rating feature Name]],3) = "Inn", 11,VLOOKUP(LEFT(Table1[[#This Row],[WELL v2 Feature]],1),Table2[],2,0))</f>
        <v>3</v>
      </c>
      <c r="L31" s="24"/>
    </row>
    <row r="32" spans="1:13" ht="16" x14ac:dyDescent="0.2">
      <c r="A32" s="16" t="s">
        <v>225</v>
      </c>
      <c r="B32" s="16" t="s">
        <v>232</v>
      </c>
      <c r="C32" s="16" t="s">
        <v>233</v>
      </c>
      <c r="D32" s="18" t="s">
        <v>308</v>
      </c>
      <c r="E32" s="21" t="s">
        <v>353</v>
      </c>
      <c r="F32" s="24" t="str">
        <f t="shared" si="0"/>
        <v>N03.1</v>
      </c>
      <c r="G32" s="24" t="str">
        <f t="shared" si="1"/>
        <v>ES6</v>
      </c>
      <c r="H32" s="16" t="str">
        <f>RIGHT(Table1[[#This Row],[WELL Rating Feature]],LEN(Table1[[#This Row],[WELL Rating Feature]])-5)</f>
        <v>Promote Food Quality</v>
      </c>
      <c r="I32" s="28" t="str">
        <f>VLOOKUP(LEFT(Table1[[#This Row],[Short Rating]],1),Table3[],2,0)</f>
        <v>WELL Equity Rating</v>
      </c>
      <c r="J32" s="24">
        <f>COUNTIFS(Table1[Pursuing/Achieved],"Yes",Table1[Short Rating],Table1[[#This Row],[Short Rating]])/COUNTIF(Table1[Short Rating],Table1[[#This Row],[Short Rating]])</f>
        <v>0</v>
      </c>
      <c r="K32" s="24">
        <f>IF(LEFT(Table1[[#This Row],[Rating feature Name]],3) = "Inn", 11,VLOOKUP(LEFT(Table1[[#This Row],[WELL v2 Feature]],1),Table2[],2,0))</f>
        <v>3</v>
      </c>
    </row>
    <row r="33" spans="1:13" ht="16" x14ac:dyDescent="0.2">
      <c r="A33" s="16" t="s">
        <v>225</v>
      </c>
      <c r="B33" s="16" t="s">
        <v>232</v>
      </c>
      <c r="C33" s="16" t="s">
        <v>234</v>
      </c>
      <c r="D33" s="18" t="s">
        <v>308</v>
      </c>
      <c r="E33" s="21" t="s">
        <v>353</v>
      </c>
      <c r="F33" s="24" t="str">
        <f t="shared" si="0"/>
        <v>N03.2</v>
      </c>
      <c r="G33" s="24" t="str">
        <f t="shared" si="1"/>
        <v>ES6</v>
      </c>
      <c r="H33" s="16" t="str">
        <f>RIGHT(Table1[[#This Row],[WELL Rating Feature]],LEN(Table1[[#This Row],[WELL Rating Feature]])-5)</f>
        <v>Promote Food Quality</v>
      </c>
      <c r="I33" s="28" t="str">
        <f>VLOOKUP(LEFT(Table1[[#This Row],[Short Rating]],1),Table3[],2,0)</f>
        <v>WELL Equity Rating</v>
      </c>
      <c r="J33" s="24">
        <f>COUNTIFS(Table1[Pursuing/Achieved],"Yes",Table1[Short Rating],Table1[[#This Row],[Short Rating]])/COUNTIF(Table1[Short Rating],Table1[[#This Row],[Short Rating]])</f>
        <v>0</v>
      </c>
      <c r="K33" s="24">
        <f>IF(LEFT(Table1[[#This Row],[Rating feature Name]],3) = "Inn", 11,VLOOKUP(LEFT(Table1[[#This Row],[WELL v2 Feature]],1),Table2[],2,0))</f>
        <v>3</v>
      </c>
    </row>
    <row r="34" spans="1:13" ht="16" x14ac:dyDescent="0.2">
      <c r="A34" s="16" t="s">
        <v>226</v>
      </c>
      <c r="B34" s="16" t="s">
        <v>235</v>
      </c>
      <c r="C34" s="16" t="s">
        <v>236</v>
      </c>
      <c r="D34" s="18" t="s">
        <v>308</v>
      </c>
      <c r="E34" s="21" t="s">
        <v>353</v>
      </c>
      <c r="F34" s="24" t="str">
        <f t="shared" si="0"/>
        <v>N09.1</v>
      </c>
      <c r="G34" s="24" t="str">
        <f t="shared" si="1"/>
        <v>ES7</v>
      </c>
      <c r="H34" s="16" t="str">
        <f>RIGHT(Table1[[#This Row],[WELL Rating Feature]],LEN(Table1[[#This Row],[WELL Rating Feature]])-5)</f>
        <v>Accommodate Food Sensitivities</v>
      </c>
      <c r="I34" s="28" t="str">
        <f>VLOOKUP(LEFT(Table1[[#This Row],[Short Rating]],1),Table3[],2,0)</f>
        <v>WELL Equity Rating</v>
      </c>
      <c r="J34" s="24">
        <f>COUNTIFS(Table1[Pursuing/Achieved],"Yes",Table1[Short Rating],Table1[[#This Row],[Short Rating]])/COUNTIF(Table1[Short Rating],Table1[[#This Row],[Short Rating]])</f>
        <v>0.33333333333333331</v>
      </c>
      <c r="K34" s="24">
        <f>IF(LEFT(Table1[[#This Row],[Rating feature Name]],3) = "Inn", 11,VLOOKUP(LEFT(Table1[[#This Row],[WELL v2 Feature]],1),Table2[],2,0))</f>
        <v>3</v>
      </c>
      <c r="M34" s="30"/>
    </row>
    <row r="35" spans="1:13" ht="16" x14ac:dyDescent="0.2">
      <c r="A35" s="16" t="s">
        <v>226</v>
      </c>
      <c r="B35" s="16" t="s">
        <v>235</v>
      </c>
      <c r="C35" s="16" t="s">
        <v>237</v>
      </c>
      <c r="D35" s="18" t="s">
        <v>308</v>
      </c>
      <c r="E35" s="21" t="s">
        <v>353</v>
      </c>
      <c r="F35" s="24" t="str">
        <f t="shared" ref="F35:F66" si="2">IF(LEFT(B35,3)&amp;"."&amp;RIGHT(LEFT(C35,6),1)&lt;&gt;"WEL.",LEFT(B35,3)&amp;"."&amp;RIGHT(LEFT(C35,6),1), "")</f>
        <v>N09.2</v>
      </c>
      <c r="G35" s="24" t="str">
        <f t="shared" ref="G35:G66" si="3">LEFT(A35,SEARCH(":",A35)-1)</f>
        <v>ES7</v>
      </c>
      <c r="H35" s="16" t="str">
        <f>RIGHT(Table1[[#This Row],[WELL Rating Feature]],LEN(Table1[[#This Row],[WELL Rating Feature]])-5)</f>
        <v>Accommodate Food Sensitivities</v>
      </c>
      <c r="I35" s="28" t="str">
        <f>VLOOKUP(LEFT(Table1[[#This Row],[Short Rating]],1),Table3[],2,0)</f>
        <v>WELL Equity Rating</v>
      </c>
      <c r="J35" s="24">
        <f>COUNTIFS(Table1[Pursuing/Achieved],"Yes",Table1[Short Rating],Table1[[#This Row],[Short Rating]])/COUNTIF(Table1[Short Rating],Table1[[#This Row],[Short Rating]])</f>
        <v>0.33333333333333331</v>
      </c>
      <c r="K35" s="24">
        <f>IF(LEFT(Table1[[#This Row],[Rating feature Name]],3) = "Inn", 11,VLOOKUP(LEFT(Table1[[#This Row],[WELL v2 Feature]],1),Table2[],2,0))</f>
        <v>3</v>
      </c>
    </row>
    <row r="36" spans="1:13" ht="32" x14ac:dyDescent="0.2">
      <c r="A36" s="16" t="s">
        <v>195</v>
      </c>
      <c r="B36" s="16" t="s">
        <v>238</v>
      </c>
      <c r="C36" s="16" t="s">
        <v>239</v>
      </c>
      <c r="D36" s="18" t="s">
        <v>308</v>
      </c>
      <c r="E36" s="21" t="s">
        <v>353</v>
      </c>
      <c r="F36" s="24" t="str">
        <f t="shared" si="2"/>
        <v>N13.1</v>
      </c>
      <c r="G36" s="24" t="str">
        <f t="shared" si="3"/>
        <v>ES5</v>
      </c>
      <c r="H36" s="16" t="str">
        <f>RIGHT(Table1[[#This Row],[WELL Rating Feature]],LEN(Table1[[#This Row],[WELL Rating Feature]])-5)</f>
        <v>Ensure Local Food Access</v>
      </c>
      <c r="I36" s="28" t="str">
        <f>VLOOKUP(LEFT(Table1[[#This Row],[Short Rating]],1),Table3[],2,0)</f>
        <v>WELL Equity Rating</v>
      </c>
      <c r="J36" s="24">
        <f>COUNTIFS(Table1[Pursuing/Achieved],"Yes",Table1[Short Rating],Table1[[#This Row],[Short Rating]])/COUNTIF(Table1[Short Rating],Table1[[#This Row],[Short Rating]])</f>
        <v>0</v>
      </c>
      <c r="K36" s="24">
        <f>IF(LEFT(Table1[[#This Row],[Rating feature Name]],3) = "Inn", 11,VLOOKUP(LEFT(Table1[[#This Row],[WELL v2 Feature]],1),Table2[],2,0))</f>
        <v>3</v>
      </c>
    </row>
    <row r="37" spans="1:13" ht="32" x14ac:dyDescent="0.2">
      <c r="A37" s="16" t="s">
        <v>65</v>
      </c>
      <c r="B37" s="16" t="s">
        <v>20</v>
      </c>
      <c r="C37" s="16" t="s">
        <v>21</v>
      </c>
      <c r="D37" s="17" t="s">
        <v>209</v>
      </c>
      <c r="E37" s="21" t="s">
        <v>175</v>
      </c>
      <c r="F37" s="24" t="str">
        <f t="shared" si="2"/>
        <v>L02.1</v>
      </c>
      <c r="G37" s="24" t="str">
        <f t="shared" si="3"/>
        <v>PL1</v>
      </c>
      <c r="H37" s="16" t="str">
        <f>RIGHT(Table1[[#This Row],[WELL Rating Feature]],LEN(Table1[[#This Row],[WELL Rating Feature]])-5)</f>
        <v>Provide Visual Acuity</v>
      </c>
      <c r="I37" s="28" t="str">
        <f>VLOOKUP(LEFT(Table1[[#This Row],[Short Rating]],1),Table3[],2,0)</f>
        <v>WELL Performance Rating</v>
      </c>
      <c r="J37" s="24">
        <f>COUNTIFS(Table1[Pursuing/Achieved],"Yes",Table1[Short Rating],Table1[[#This Row],[Short Rating]])/COUNTIF(Table1[Short Rating],Table1[[#This Row],[Short Rating]])</f>
        <v>1</v>
      </c>
      <c r="K37" s="24">
        <f>IF(LEFT(Table1[[#This Row],[Rating feature Name]],3) = "Inn", 11,VLOOKUP(LEFT(Table1[[#This Row],[WELL v2 Feature]],1),Table2[],2,0))</f>
        <v>4</v>
      </c>
    </row>
    <row r="38" spans="1:13" ht="32" x14ac:dyDescent="0.2">
      <c r="A38" s="16" t="s">
        <v>66</v>
      </c>
      <c r="B38" s="16" t="s">
        <v>22</v>
      </c>
      <c r="C38" s="16" t="s">
        <v>23</v>
      </c>
      <c r="D38" s="18" t="s">
        <v>308</v>
      </c>
      <c r="E38" s="21" t="s">
        <v>353</v>
      </c>
      <c r="F38" s="24" t="str">
        <f t="shared" si="2"/>
        <v>L03.1</v>
      </c>
      <c r="G38" s="24" t="str">
        <f t="shared" si="3"/>
        <v>PL2</v>
      </c>
      <c r="H38" s="16" t="str">
        <f>RIGHT(Table1[[#This Row],[WELL Rating Feature]],LEN(Table1[[#This Row],[WELL Rating Feature]])-5)</f>
        <v>Lighting for Day-Active People</v>
      </c>
      <c r="I38" s="28" t="str">
        <f>VLOOKUP(LEFT(Table1[[#This Row],[Short Rating]],1),Table3[],2,0)</f>
        <v>WELL Performance Rating</v>
      </c>
      <c r="J38" s="24">
        <f>COUNTIFS(Table1[Pursuing/Achieved],"Yes",Table1[Short Rating],Table1[[#This Row],[Short Rating]])/COUNTIF(Table1[Short Rating],Table1[[#This Row],[Short Rating]])</f>
        <v>0</v>
      </c>
      <c r="K38" s="24">
        <f>IF(LEFT(Table1[[#This Row],[Rating feature Name]],3) = "Inn", 11,VLOOKUP(LEFT(Table1[[#This Row],[WELL v2 Feature]],1),Table2[],2,0))</f>
        <v>4</v>
      </c>
    </row>
    <row r="39" spans="1:13" ht="32" x14ac:dyDescent="0.2">
      <c r="A39" s="16" t="s">
        <v>218</v>
      </c>
      <c r="B39" s="16" t="s">
        <v>240</v>
      </c>
      <c r="C39" s="16" t="s">
        <v>241</v>
      </c>
      <c r="D39" s="18" t="s">
        <v>308</v>
      </c>
      <c r="E39" s="21" t="s">
        <v>353</v>
      </c>
      <c r="F39" s="24" t="str">
        <f t="shared" si="2"/>
        <v>L04.1</v>
      </c>
      <c r="G39" s="24" t="str">
        <f t="shared" si="3"/>
        <v>ED4</v>
      </c>
      <c r="H39" s="16" t="str">
        <f>RIGHT(Table1[[#This Row],[WELL Rating Feature]],LEN(Table1[[#This Row],[WELL Rating Feature]])-5)</f>
        <v>Enhance Lighting Environment</v>
      </c>
      <c r="I39" s="28" t="str">
        <f>VLOOKUP(LEFT(Table1[[#This Row],[Short Rating]],1),Table3[],2,0)</f>
        <v>WELL Equity Rating</v>
      </c>
      <c r="J39" s="24">
        <f>COUNTIFS(Table1[Pursuing/Achieved],"Yes",Table1[Short Rating],Table1[[#This Row],[Short Rating]])/COUNTIF(Table1[Short Rating],Table1[[#This Row],[Short Rating]])</f>
        <v>0</v>
      </c>
      <c r="K39" s="24">
        <f>IF(LEFT(Table1[[#This Row],[Rating feature Name]],3) = "Inn", 11,VLOOKUP(LEFT(Table1[[#This Row],[WELL v2 Feature]],1),Table2[],2,0))</f>
        <v>4</v>
      </c>
    </row>
    <row r="40" spans="1:13" ht="16" x14ac:dyDescent="0.2">
      <c r="A40" s="16" t="s">
        <v>218</v>
      </c>
      <c r="B40" s="16" t="s">
        <v>242</v>
      </c>
      <c r="C40" s="16" t="s">
        <v>243</v>
      </c>
      <c r="D40" s="18" t="s">
        <v>308</v>
      </c>
      <c r="E40" s="21" t="s">
        <v>353</v>
      </c>
      <c r="F40" s="24" t="str">
        <f t="shared" si="2"/>
        <v>L08.2</v>
      </c>
      <c r="G40" s="24" t="str">
        <f t="shared" si="3"/>
        <v>ED4</v>
      </c>
      <c r="H40" s="16" t="str">
        <f>RIGHT(Table1[[#This Row],[WELL Rating Feature]],LEN(Table1[[#This Row],[WELL Rating Feature]])-5)</f>
        <v>Enhance Lighting Environment</v>
      </c>
      <c r="I40" s="28" t="str">
        <f>VLOOKUP(LEFT(Table1[[#This Row],[Short Rating]],1),Table3[],2,0)</f>
        <v>WELL Equity Rating</v>
      </c>
      <c r="J40" s="24">
        <f>COUNTIFS(Table1[Pursuing/Achieved],"Yes",Table1[Short Rating],Table1[[#This Row],[Short Rating]])/COUNTIF(Table1[Short Rating],Table1[[#This Row],[Short Rating]])</f>
        <v>0</v>
      </c>
      <c r="K40" s="24">
        <f>IF(LEFT(Table1[[#This Row],[Rating feature Name]],3) = "Inn", 11,VLOOKUP(LEFT(Table1[[#This Row],[WELL v2 Feature]],1),Table2[],2,0))</f>
        <v>4</v>
      </c>
    </row>
    <row r="41" spans="1:13" ht="32" x14ac:dyDescent="0.2">
      <c r="A41" s="16" t="s">
        <v>222</v>
      </c>
      <c r="B41" s="16" t="s">
        <v>244</v>
      </c>
      <c r="C41" s="16" t="s">
        <v>245</v>
      </c>
      <c r="D41" s="18" t="s">
        <v>308</v>
      </c>
      <c r="E41" s="21" t="s">
        <v>353</v>
      </c>
      <c r="F41" s="24" t="str">
        <f t="shared" si="2"/>
        <v>L09.2</v>
      </c>
      <c r="G41" s="24" t="str">
        <f t="shared" si="3"/>
        <v>ED9</v>
      </c>
      <c r="H41" s="16" t="str">
        <f>RIGHT(Table1[[#This Row],[WELL Rating Feature]],LEN(Table1[[#This Row],[WELL Rating Feature]])-5)</f>
        <v>Provide Workplace Thermal and Lighting Control</v>
      </c>
      <c r="I41" s="28" t="str">
        <f>VLOOKUP(LEFT(Table1[[#This Row],[Short Rating]],1),Table3[],2,0)</f>
        <v>WELL Equity Rating</v>
      </c>
      <c r="J41" s="24">
        <f>COUNTIFS(Table1[Pursuing/Achieved],"Yes",Table1[Short Rating],Table1[[#This Row],[Short Rating]])/COUNTIF(Table1[Short Rating],Table1[[#This Row],[Short Rating]])</f>
        <v>0</v>
      </c>
      <c r="K41" s="24">
        <f>IF(LEFT(Table1[[#This Row],[Rating feature Name]],3) = "Inn", 11,VLOOKUP(LEFT(Table1[[#This Row],[WELL v2 Feature]],1),Table2[],2,0))</f>
        <v>4</v>
      </c>
    </row>
    <row r="42" spans="1:13" ht="32" x14ac:dyDescent="0.2">
      <c r="A42" s="16" t="s">
        <v>219</v>
      </c>
      <c r="B42" s="16" t="s">
        <v>246</v>
      </c>
      <c r="C42" s="16" t="s">
        <v>247</v>
      </c>
      <c r="D42" s="17" t="s">
        <v>209</v>
      </c>
      <c r="E42" s="21" t="s">
        <v>175</v>
      </c>
      <c r="F42" s="24" t="str">
        <f t="shared" si="2"/>
        <v>V02.1</v>
      </c>
      <c r="G42" s="24" t="str">
        <f t="shared" si="3"/>
        <v>ED5</v>
      </c>
      <c r="H42" s="16" t="str">
        <f>RIGHT(Table1[[#This Row],[WELL Rating Feature]],LEN(Table1[[#This Row],[WELL Rating Feature]])-5)</f>
        <v>Provide Ergonomic Workstation Design &amp; Control</v>
      </c>
      <c r="I42" s="28" t="str">
        <f>VLOOKUP(LEFT(Table1[[#This Row],[Short Rating]],1),Table3[],2,0)</f>
        <v>WELL Equity Rating</v>
      </c>
      <c r="J42" s="24">
        <f>COUNTIFS(Table1[Pursuing/Achieved],"Yes",Table1[Short Rating],Table1[[#This Row],[Short Rating]])/COUNTIF(Table1[Short Rating],Table1[[#This Row],[Short Rating]])</f>
        <v>1</v>
      </c>
      <c r="K42" s="24">
        <f>IF(LEFT(Table1[[#This Row],[Rating feature Name]],3) = "Inn", 11,VLOOKUP(LEFT(Table1[[#This Row],[WELL v2 Feature]],1),Table2[],2,0))</f>
        <v>5</v>
      </c>
    </row>
    <row r="43" spans="1:13" ht="32" x14ac:dyDescent="0.2">
      <c r="A43" s="16" t="s">
        <v>219</v>
      </c>
      <c r="B43" s="16" t="s">
        <v>246</v>
      </c>
      <c r="C43" s="16" t="s">
        <v>248</v>
      </c>
      <c r="D43" s="17" t="s">
        <v>209</v>
      </c>
      <c r="E43" s="21" t="s">
        <v>175</v>
      </c>
      <c r="F43" s="24" t="str">
        <f t="shared" si="2"/>
        <v>V02.2</v>
      </c>
      <c r="G43" s="24" t="str">
        <f t="shared" si="3"/>
        <v>ED5</v>
      </c>
      <c r="H43" s="16" t="str">
        <f>RIGHT(Table1[[#This Row],[WELL Rating Feature]],LEN(Table1[[#This Row],[WELL Rating Feature]])-5)</f>
        <v>Provide Ergonomic Workstation Design &amp; Control</v>
      </c>
      <c r="I43" s="28" t="str">
        <f>VLOOKUP(LEFT(Table1[[#This Row],[Short Rating]],1),Table3[],2,0)</f>
        <v>WELL Equity Rating</v>
      </c>
      <c r="J43" s="24">
        <f>COUNTIFS(Table1[Pursuing/Achieved],"Yes",Table1[Short Rating],Table1[[#This Row],[Short Rating]])/COUNTIF(Table1[Short Rating],Table1[[#This Row],[Short Rating]])</f>
        <v>1</v>
      </c>
      <c r="K43" s="24">
        <f>IF(LEFT(Table1[[#This Row],[Rating feature Name]],3) = "Inn", 11,VLOOKUP(LEFT(Table1[[#This Row],[WELL v2 Feature]],1),Table2[],2,0))</f>
        <v>5</v>
      </c>
    </row>
    <row r="44" spans="1:13" ht="32" x14ac:dyDescent="0.2">
      <c r="A44" s="16" t="s">
        <v>219</v>
      </c>
      <c r="B44" s="16" t="s">
        <v>246</v>
      </c>
      <c r="C44" s="16" t="s">
        <v>249</v>
      </c>
      <c r="D44" s="17" t="s">
        <v>209</v>
      </c>
      <c r="E44" s="21" t="s">
        <v>175</v>
      </c>
      <c r="F44" s="24" t="str">
        <f t="shared" si="2"/>
        <v>V02.3</v>
      </c>
      <c r="G44" s="24" t="str">
        <f t="shared" si="3"/>
        <v>ED5</v>
      </c>
      <c r="H44" s="16" t="str">
        <f>RIGHT(Table1[[#This Row],[WELL Rating Feature]],LEN(Table1[[#This Row],[WELL Rating Feature]])-5)</f>
        <v>Provide Ergonomic Workstation Design &amp; Control</v>
      </c>
      <c r="I44" s="28" t="str">
        <f>VLOOKUP(LEFT(Table1[[#This Row],[Short Rating]],1),Table3[],2,0)</f>
        <v>WELL Equity Rating</v>
      </c>
      <c r="J44" s="24">
        <f>COUNTIFS(Table1[Pursuing/Achieved],"Yes",Table1[Short Rating],Table1[[#This Row],[Short Rating]])/COUNTIF(Table1[Short Rating],Table1[[#This Row],[Short Rating]])</f>
        <v>1</v>
      </c>
      <c r="K44" s="24">
        <f>IF(LEFT(Table1[[#This Row],[Rating feature Name]],3) = "Inn", 11,VLOOKUP(LEFT(Table1[[#This Row],[WELL v2 Feature]],1),Table2[],2,0))</f>
        <v>5</v>
      </c>
      <c r="M44" s="30"/>
    </row>
    <row r="45" spans="1:13" ht="32" x14ac:dyDescent="0.2">
      <c r="A45" s="16" t="s">
        <v>219</v>
      </c>
      <c r="B45" s="16" t="s">
        <v>246</v>
      </c>
      <c r="C45" s="16" t="s">
        <v>250</v>
      </c>
      <c r="D45" s="17" t="s">
        <v>209</v>
      </c>
      <c r="E45" s="21" t="s">
        <v>175</v>
      </c>
      <c r="F45" s="24" t="str">
        <f t="shared" si="2"/>
        <v>V02.4</v>
      </c>
      <c r="G45" s="24" t="str">
        <f t="shared" si="3"/>
        <v>ED5</v>
      </c>
      <c r="H45" s="16" t="str">
        <f>RIGHT(Table1[[#This Row],[WELL Rating Feature]],LEN(Table1[[#This Row],[WELL Rating Feature]])-5)</f>
        <v>Provide Ergonomic Workstation Design &amp; Control</v>
      </c>
      <c r="I45" s="28" t="str">
        <f>VLOOKUP(LEFT(Table1[[#This Row],[Short Rating]],1),Table3[],2,0)</f>
        <v>WELL Equity Rating</v>
      </c>
      <c r="J45" s="24">
        <f>COUNTIFS(Table1[Pursuing/Achieved],"Yes",Table1[Short Rating],Table1[[#This Row],[Short Rating]])/COUNTIF(Table1[Short Rating],Table1[[#This Row],[Short Rating]])</f>
        <v>1</v>
      </c>
      <c r="K45" s="24">
        <f>IF(LEFT(Table1[[#This Row],[Rating feature Name]],3) = "Inn", 11,VLOOKUP(LEFT(Table1[[#This Row],[WELL v2 Feature]],1),Table2[],2,0))</f>
        <v>5</v>
      </c>
      <c r="M45" s="30"/>
    </row>
    <row r="46" spans="1:13" s="30" customFormat="1" ht="32" x14ac:dyDescent="0.2">
      <c r="A46" s="16" t="s">
        <v>219</v>
      </c>
      <c r="B46" s="16" t="s">
        <v>246</v>
      </c>
      <c r="C46" s="16" t="s">
        <v>251</v>
      </c>
      <c r="D46" s="17" t="s">
        <v>209</v>
      </c>
      <c r="E46" s="21" t="s">
        <v>175</v>
      </c>
      <c r="F46" s="24" t="str">
        <f t="shared" si="2"/>
        <v>V02.5</v>
      </c>
      <c r="G46" s="24" t="str">
        <f t="shared" si="3"/>
        <v>ED5</v>
      </c>
      <c r="H46" s="16" t="str">
        <f>RIGHT(Table1[[#This Row],[WELL Rating Feature]],LEN(Table1[[#This Row],[WELL Rating Feature]])-5)</f>
        <v>Provide Ergonomic Workstation Design &amp; Control</v>
      </c>
      <c r="I46" s="28" t="str">
        <f>VLOOKUP(LEFT(Table1[[#This Row],[Short Rating]],1),Table3[],2,0)</f>
        <v>WELL Equity Rating</v>
      </c>
      <c r="J46" s="24">
        <f>COUNTIFS(Table1[Pursuing/Achieved],"Yes",Table1[Short Rating],Table1[[#This Row],[Short Rating]])/COUNTIF(Table1[Short Rating],Table1[[#This Row],[Short Rating]])</f>
        <v>1</v>
      </c>
      <c r="K46" s="24">
        <f>IF(LEFT(Table1[[#This Row],[Rating feature Name]],3) = "Inn", 11,VLOOKUP(LEFT(Table1[[#This Row],[WELL v2 Feature]],1),Table2[],2,0))</f>
        <v>5</v>
      </c>
      <c r="L46" s="24"/>
    </row>
    <row r="47" spans="1:13" ht="32" x14ac:dyDescent="0.2">
      <c r="A47" s="16" t="s">
        <v>223</v>
      </c>
      <c r="B47" s="16" t="s">
        <v>252</v>
      </c>
      <c r="C47" s="16" t="s">
        <v>253</v>
      </c>
      <c r="D47" s="18" t="s">
        <v>308</v>
      </c>
      <c r="E47" s="21" t="s">
        <v>353</v>
      </c>
      <c r="F47" s="24" t="str">
        <f t="shared" si="2"/>
        <v>V05.1</v>
      </c>
      <c r="G47" s="24" t="str">
        <f t="shared" si="3"/>
        <v>ED10</v>
      </c>
      <c r="H47" s="16" t="str">
        <f>RIGHT(Table1[[#This Row],[WELL Rating Feature]],LEN(Table1[[#This Row],[WELL Rating Feature]])-5)</f>
        <v xml:space="preserve"> Support Movement through Site Planning</v>
      </c>
      <c r="I47" s="28" t="str">
        <f>VLOOKUP(LEFT(Table1[[#This Row],[Short Rating]],1),Table3[],2,0)</f>
        <v>WELL Equity Rating</v>
      </c>
      <c r="J47" s="24">
        <f>COUNTIFS(Table1[Pursuing/Achieved],"Yes",Table1[Short Rating],Table1[[#This Row],[Short Rating]])/COUNTIF(Table1[Short Rating],Table1[[#This Row],[Short Rating]])</f>
        <v>0</v>
      </c>
      <c r="K47" s="24">
        <f>IF(LEFT(Table1[[#This Row],[Rating feature Name]],3) = "Inn", 11,VLOOKUP(LEFT(Table1[[#This Row],[WELL v2 Feature]],1),Table2[],2,0))</f>
        <v>5</v>
      </c>
    </row>
    <row r="48" spans="1:13" ht="32" x14ac:dyDescent="0.2">
      <c r="A48" s="16" t="s">
        <v>223</v>
      </c>
      <c r="B48" s="16" t="s">
        <v>252</v>
      </c>
      <c r="C48" s="16" t="s">
        <v>254</v>
      </c>
      <c r="D48" s="18" t="s">
        <v>308</v>
      </c>
      <c r="E48" s="21" t="s">
        <v>353</v>
      </c>
      <c r="F48" s="24" t="str">
        <f t="shared" si="2"/>
        <v>V05.2</v>
      </c>
      <c r="G48" s="24" t="str">
        <f t="shared" si="3"/>
        <v>ED10</v>
      </c>
      <c r="H48" s="16" t="str">
        <f>RIGHT(Table1[[#This Row],[WELL Rating Feature]],LEN(Table1[[#This Row],[WELL Rating Feature]])-5)</f>
        <v xml:space="preserve"> Support Movement through Site Planning</v>
      </c>
      <c r="I48" s="28" t="str">
        <f>VLOOKUP(LEFT(Table1[[#This Row],[Short Rating]],1),Table3[],2,0)</f>
        <v>WELL Equity Rating</v>
      </c>
      <c r="J48" s="24">
        <f>COUNTIFS(Table1[Pursuing/Achieved],"Yes",Table1[Short Rating],Table1[[#This Row],[Short Rating]])/COUNTIF(Table1[Short Rating],Table1[[#This Row],[Short Rating]])</f>
        <v>0</v>
      </c>
      <c r="K48" s="24">
        <f>IF(LEFT(Table1[[#This Row],[Rating feature Name]],3) = "Inn", 11,VLOOKUP(LEFT(Table1[[#This Row],[WELL v2 Feature]],1),Table2[],2,0))</f>
        <v>5</v>
      </c>
    </row>
    <row r="49" spans="1:12" ht="32" x14ac:dyDescent="0.2">
      <c r="A49" s="16" t="s">
        <v>193</v>
      </c>
      <c r="B49" s="16" t="s">
        <v>255</v>
      </c>
      <c r="C49" s="16" t="s">
        <v>256</v>
      </c>
      <c r="D49" s="18" t="s">
        <v>308</v>
      </c>
      <c r="E49" s="21" t="s">
        <v>353</v>
      </c>
      <c r="F49" s="24" t="str">
        <f t="shared" si="2"/>
        <v>V08.1</v>
      </c>
      <c r="G49" s="24" t="str">
        <f t="shared" si="3"/>
        <v>ES3</v>
      </c>
      <c r="H49" s="16" t="str">
        <f>RIGHT(Table1[[#This Row],[WELL Rating Feature]],LEN(Table1[[#This Row],[WELL Rating Feature]])-5)</f>
        <v>Provide Physical Activity Spaces</v>
      </c>
      <c r="I49" s="28" t="str">
        <f>VLOOKUP(LEFT(Table1[[#This Row],[Short Rating]],1),Table3[],2,0)</f>
        <v>WELL Equity Rating</v>
      </c>
      <c r="J49" s="24">
        <f>COUNTIFS(Table1[Pursuing/Achieved],"Yes",Table1[Short Rating],Table1[[#This Row],[Short Rating]])/COUNTIF(Table1[Short Rating],Table1[[#This Row],[Short Rating]])</f>
        <v>0</v>
      </c>
      <c r="K49" s="24">
        <f>IF(LEFT(Table1[[#This Row],[Rating feature Name]],3) = "Inn", 11,VLOOKUP(LEFT(Table1[[#This Row],[WELL v2 Feature]],1),Table2[],2,0))</f>
        <v>5</v>
      </c>
    </row>
    <row r="50" spans="1:12" ht="32" x14ac:dyDescent="0.2">
      <c r="A50" s="16" t="s">
        <v>319</v>
      </c>
      <c r="B50" s="16" t="s">
        <v>301</v>
      </c>
      <c r="C50" s="16" t="s">
        <v>257</v>
      </c>
      <c r="D50" s="18" t="s">
        <v>308</v>
      </c>
      <c r="E50" s="21" t="s">
        <v>353</v>
      </c>
      <c r="F50" s="24" t="str">
        <f t="shared" si="2"/>
        <v>V11.1</v>
      </c>
      <c r="G50" s="24" t="str">
        <f t="shared" si="3"/>
        <v>ED6</v>
      </c>
      <c r="H50" s="16" t="str">
        <f>RIGHT(Table1[[#This Row],[WELL Rating Feature]],LEN(Table1[[#This Row],[WELL Rating Feature]])-5)</f>
        <v>Provide Enhanced Ergonomics</v>
      </c>
      <c r="I50" s="28" t="str">
        <f>VLOOKUP(LEFT(Table1[[#This Row],[Short Rating]],1),Table3[],2,0)</f>
        <v>WELL Equity Rating</v>
      </c>
      <c r="J50" s="24">
        <f>COUNTIFS(Table1[Pursuing/Achieved],"Yes",Table1[Short Rating],Table1[[#This Row],[Short Rating]])/COUNTIF(Table1[Short Rating],Table1[[#This Row],[Short Rating]])</f>
        <v>0</v>
      </c>
      <c r="K50" s="24">
        <f>IF(LEFT(Table1[[#This Row],[Rating feature Name]],3) = "Inn", 11,VLOOKUP(LEFT(Table1[[#This Row],[WELL v2 Feature]],1),Table2[],2,0))</f>
        <v>5</v>
      </c>
    </row>
    <row r="51" spans="1:12" ht="32" x14ac:dyDescent="0.2">
      <c r="A51" s="16" t="s">
        <v>319</v>
      </c>
      <c r="B51" s="16" t="s">
        <v>301</v>
      </c>
      <c r="C51" s="16" t="s">
        <v>258</v>
      </c>
      <c r="D51" s="18" t="s">
        <v>308</v>
      </c>
      <c r="E51" s="21" t="s">
        <v>353</v>
      </c>
      <c r="F51" s="24" t="str">
        <f t="shared" si="2"/>
        <v>V11.3</v>
      </c>
      <c r="G51" s="24" t="str">
        <f t="shared" si="3"/>
        <v>ED6</v>
      </c>
      <c r="H51" s="16" t="str">
        <f>RIGHT(Table1[[#This Row],[WELL Rating Feature]],LEN(Table1[[#This Row],[WELL Rating Feature]])-5)</f>
        <v>Provide Enhanced Ergonomics</v>
      </c>
      <c r="I51" s="28" t="str">
        <f>VLOOKUP(LEFT(Table1[[#This Row],[Short Rating]],1),Table3[],2,0)</f>
        <v>WELL Equity Rating</v>
      </c>
      <c r="J51" s="24">
        <f>COUNTIFS(Table1[Pursuing/Achieved],"Yes",Table1[Short Rating],Table1[[#This Row],[Short Rating]])/COUNTIF(Table1[Short Rating],Table1[[#This Row],[Short Rating]])</f>
        <v>0</v>
      </c>
      <c r="K51" s="24">
        <f>IF(LEFT(Table1[[#This Row],[Rating feature Name]],3) = "Inn", 11,VLOOKUP(LEFT(Table1[[#This Row],[WELL v2 Feature]],1),Table2[],2,0))</f>
        <v>5</v>
      </c>
    </row>
    <row r="52" spans="1:12" ht="32" x14ac:dyDescent="0.2">
      <c r="A52" s="16" t="s">
        <v>67</v>
      </c>
      <c r="B52" s="16" t="s">
        <v>24</v>
      </c>
      <c r="C52" s="16" t="s">
        <v>25</v>
      </c>
      <c r="D52" s="17" t="s">
        <v>209</v>
      </c>
      <c r="E52" s="21" t="s">
        <v>175</v>
      </c>
      <c r="F52" s="24" t="str">
        <f t="shared" si="2"/>
        <v>T01.1</v>
      </c>
      <c r="G52" s="24" t="str">
        <f t="shared" si="3"/>
        <v>PT1</v>
      </c>
      <c r="H52" s="16" t="str">
        <f>RIGHT(Table1[[#This Row],[WELL Rating Feature]],LEN(Table1[[#This Row],[WELL Rating Feature]])-5)</f>
        <v>Provide Acceptable Thermal Environment</v>
      </c>
      <c r="I52" s="28" t="str">
        <f>VLOOKUP(LEFT(Table1[[#This Row],[Short Rating]],1),Table3[],2,0)</f>
        <v>WELL Performance Rating</v>
      </c>
      <c r="J52" s="24">
        <f>COUNTIFS(Table1[Pursuing/Achieved],"Yes",Table1[Short Rating],Table1[[#This Row],[Short Rating]])/COUNTIF(Table1[Short Rating],Table1[[#This Row],[Short Rating]])</f>
        <v>1</v>
      </c>
      <c r="K52" s="24">
        <f>IF(LEFT(Table1[[#This Row],[Rating feature Name]],3) = "Inn", 11,VLOOKUP(LEFT(Table1[[#This Row],[WELL v2 Feature]],1),Table2[],2,0))</f>
        <v>6</v>
      </c>
    </row>
    <row r="53" spans="1:12" ht="32" x14ac:dyDescent="0.2">
      <c r="A53" s="16" t="s">
        <v>173</v>
      </c>
      <c r="B53" s="16" t="s">
        <v>50</v>
      </c>
      <c r="C53" s="16" t="s">
        <v>51</v>
      </c>
      <c r="D53" s="18" t="s">
        <v>308</v>
      </c>
      <c r="E53" s="21" t="s">
        <v>353</v>
      </c>
      <c r="F53" s="24" t="str">
        <f t="shared" si="2"/>
        <v>T02.1</v>
      </c>
      <c r="G53" s="24" t="str">
        <f t="shared" si="3"/>
        <v>PX5</v>
      </c>
      <c r="H53" s="16" t="str">
        <f>RIGHT(Table1[[#This Row],[WELL Rating Feature]],LEN(Table1[[#This Row],[WELL Rating Feature]])-5)</f>
        <v>Survey for Thermal Comfort</v>
      </c>
      <c r="I53" s="28" t="str">
        <f>VLOOKUP(LEFT(Table1[[#This Row],[Short Rating]],1),Table3[],2,0)</f>
        <v>WELL Performance Rating</v>
      </c>
      <c r="J53" s="24">
        <f>COUNTIFS(Table1[Pursuing/Achieved],"Yes",Table1[Short Rating],Table1[[#This Row],[Short Rating]])/COUNTIF(Table1[Short Rating],Table1[[#This Row],[Short Rating]])</f>
        <v>0</v>
      </c>
      <c r="K53" s="24">
        <f>IF(LEFT(Table1[[#This Row],[Rating feature Name]],3) = "Inn", 11,VLOOKUP(LEFT(Table1[[#This Row],[WELL v2 Feature]],1),Table2[],2,0))</f>
        <v>6</v>
      </c>
    </row>
    <row r="54" spans="1:12" ht="32" x14ac:dyDescent="0.2">
      <c r="A54" s="16" t="s">
        <v>222</v>
      </c>
      <c r="B54" s="16" t="s">
        <v>259</v>
      </c>
      <c r="C54" s="16" t="s">
        <v>260</v>
      </c>
      <c r="D54" s="18" t="s">
        <v>308</v>
      </c>
      <c r="E54" s="21" t="s">
        <v>353</v>
      </c>
      <c r="F54" s="24" t="str">
        <f t="shared" si="2"/>
        <v>T04.1</v>
      </c>
      <c r="G54" s="24" t="str">
        <f t="shared" si="3"/>
        <v>ED9</v>
      </c>
      <c r="H54" s="16" t="str">
        <f>RIGHT(Table1[[#This Row],[WELL Rating Feature]],LEN(Table1[[#This Row],[WELL Rating Feature]])-5)</f>
        <v>Provide Workplace Thermal and Lighting Control</v>
      </c>
      <c r="I54" s="28" t="str">
        <f>VLOOKUP(LEFT(Table1[[#This Row],[Short Rating]],1),Table3[],2,0)</f>
        <v>WELL Equity Rating</v>
      </c>
      <c r="J54" s="24">
        <f>COUNTIFS(Table1[Pursuing/Achieved],"Yes",Table1[Short Rating],Table1[[#This Row],[Short Rating]])/COUNTIF(Table1[Short Rating],Table1[[#This Row],[Short Rating]])</f>
        <v>0</v>
      </c>
      <c r="K54" s="24">
        <f>IF(LEFT(Table1[[#This Row],[Rating feature Name]],3) = "Inn", 11,VLOOKUP(LEFT(Table1[[#This Row],[WELL v2 Feature]],1),Table2[],2,0))</f>
        <v>6</v>
      </c>
    </row>
    <row r="55" spans="1:12" ht="32" x14ac:dyDescent="0.2">
      <c r="A55" s="16" t="s">
        <v>222</v>
      </c>
      <c r="B55" s="16" t="s">
        <v>259</v>
      </c>
      <c r="C55" s="16" t="s">
        <v>261</v>
      </c>
      <c r="D55" s="18" t="s">
        <v>308</v>
      </c>
      <c r="E55" s="21" t="s">
        <v>353</v>
      </c>
      <c r="F55" s="24" t="str">
        <f t="shared" si="2"/>
        <v>T04.2</v>
      </c>
      <c r="G55" s="24" t="str">
        <f t="shared" si="3"/>
        <v>ED9</v>
      </c>
      <c r="H55" s="16" t="str">
        <f>RIGHT(Table1[[#This Row],[WELL Rating Feature]],LEN(Table1[[#This Row],[WELL Rating Feature]])-5)</f>
        <v>Provide Workplace Thermal and Lighting Control</v>
      </c>
      <c r="I55" s="28" t="str">
        <f>VLOOKUP(LEFT(Table1[[#This Row],[Short Rating]],1),Table3[],2,0)</f>
        <v>WELL Equity Rating</v>
      </c>
      <c r="J55" s="24">
        <f>COUNTIFS(Table1[Pursuing/Achieved],"Yes",Table1[Short Rating],Table1[[#This Row],[Short Rating]])/COUNTIF(Table1[Short Rating],Table1[[#This Row],[Short Rating]])</f>
        <v>0</v>
      </c>
      <c r="K55" s="24">
        <f>IF(LEFT(Table1[[#This Row],[Rating feature Name]],3) = "Inn", 11,VLOOKUP(LEFT(Table1[[#This Row],[WELL v2 Feature]],1),Table2[],2,0))</f>
        <v>6</v>
      </c>
    </row>
    <row r="56" spans="1:12" ht="32" x14ac:dyDescent="0.2">
      <c r="A56" s="16" t="s">
        <v>77</v>
      </c>
      <c r="B56" s="16" t="s">
        <v>40</v>
      </c>
      <c r="C56" s="16" t="s">
        <v>41</v>
      </c>
      <c r="D56" s="18" t="s">
        <v>308</v>
      </c>
      <c r="E56" s="21" t="s">
        <v>353</v>
      </c>
      <c r="F56" s="24" t="str">
        <f t="shared" si="2"/>
        <v>T06.1</v>
      </c>
      <c r="G56" s="24" t="str">
        <f t="shared" si="3"/>
        <v>PM4</v>
      </c>
      <c r="H56" s="16" t="str">
        <f>RIGHT(Table1[[#This Row],[WELL Rating Feature]],LEN(Table1[[#This Row],[WELL Rating Feature]])-5)</f>
        <v xml:space="preserve">Monitor Thermal Environment </v>
      </c>
      <c r="I56" s="28" t="str">
        <f>VLOOKUP(LEFT(Table1[[#This Row],[Short Rating]],1),Table3[],2,0)</f>
        <v>WELL Performance Rating</v>
      </c>
      <c r="J56" s="24">
        <f>COUNTIFS(Table1[Pursuing/Achieved],"Yes",Table1[Short Rating],Table1[[#This Row],[Short Rating]])/COUNTIF(Table1[Short Rating],Table1[[#This Row],[Short Rating]])</f>
        <v>0</v>
      </c>
      <c r="K56" s="24">
        <f>IF(LEFT(Table1[[#This Row],[Rating feature Name]],3) = "Inn", 11,VLOOKUP(LEFT(Table1[[#This Row],[WELL v2 Feature]],1),Table2[],2,0))</f>
        <v>6</v>
      </c>
    </row>
    <row r="57" spans="1:12" ht="16" x14ac:dyDescent="0.2">
      <c r="A57" s="16" t="s">
        <v>68</v>
      </c>
      <c r="B57" s="16" t="s">
        <v>26</v>
      </c>
      <c r="C57" s="16" t="s">
        <v>27</v>
      </c>
      <c r="D57" s="18" t="s">
        <v>308</v>
      </c>
      <c r="E57" s="21" t="s">
        <v>353</v>
      </c>
      <c r="F57" s="24" t="str">
        <f t="shared" si="2"/>
        <v>T07.1</v>
      </c>
      <c r="G57" s="24" t="str">
        <f t="shared" si="3"/>
        <v>PT2</v>
      </c>
      <c r="H57" s="16" t="str">
        <f>RIGHT(Table1[[#This Row],[WELL Rating Feature]],LEN(Table1[[#This Row],[WELL Rating Feature]])-5)</f>
        <v xml:space="preserve">Manage Relative Humidity </v>
      </c>
      <c r="I57" s="28" t="str">
        <f>VLOOKUP(LEFT(Table1[[#This Row],[Short Rating]],1),Table3[],2,0)</f>
        <v>WELL Performance Rating</v>
      </c>
      <c r="J57" s="24">
        <f>COUNTIFS(Table1[Pursuing/Achieved],"Yes",Table1[Short Rating],Table1[[#This Row],[Short Rating]])/COUNTIF(Table1[Short Rating],Table1[[#This Row],[Short Rating]])</f>
        <v>0</v>
      </c>
      <c r="K57" s="24">
        <f>IF(LEFT(Table1[[#This Row],[Rating feature Name]],3) = "Inn", 11,VLOOKUP(LEFT(Table1[[#This Row],[WELL v2 Feature]],1),Table2[],2,0))</f>
        <v>6</v>
      </c>
    </row>
    <row r="58" spans="1:12" ht="32" x14ac:dyDescent="0.2">
      <c r="A58" s="16" t="s">
        <v>220</v>
      </c>
      <c r="B58" s="16" t="s">
        <v>262</v>
      </c>
      <c r="C58" s="16" t="s">
        <v>263</v>
      </c>
      <c r="D58" s="17" t="s">
        <v>209</v>
      </c>
      <c r="E58" s="21" t="s">
        <v>175</v>
      </c>
      <c r="F58" s="24" t="str">
        <f t="shared" si="2"/>
        <v>S01.1</v>
      </c>
      <c r="G58" s="24" t="str">
        <f t="shared" si="3"/>
        <v>ED7</v>
      </c>
      <c r="H58" s="16" t="str">
        <f>RIGHT(Table1[[#This Row],[WELL Rating Feature]],LEN(Table1[[#This Row],[WELL Rating Feature]])-5)</f>
        <v>Implement Acoustic Work Zone Control</v>
      </c>
      <c r="I58" s="28" t="str">
        <f>VLOOKUP(LEFT(Table1[[#This Row],[Short Rating]],1),Table3[],2,0)</f>
        <v>WELL Equity Rating</v>
      </c>
      <c r="J58" s="24">
        <f>COUNTIFS(Table1[Pursuing/Achieved],"Yes",Table1[Short Rating],Table1[[#This Row],[Short Rating]])/COUNTIF(Table1[Short Rating],Table1[[#This Row],[Short Rating]])</f>
        <v>0.5</v>
      </c>
      <c r="K58" s="24">
        <f>IF(LEFT(Table1[[#This Row],[Rating feature Name]],3) = "Inn", 11,VLOOKUP(LEFT(Table1[[#This Row],[WELL v2 Feature]],1),Table2[],2,0))</f>
        <v>7</v>
      </c>
    </row>
    <row r="59" spans="1:12" ht="32" x14ac:dyDescent="0.2">
      <c r="A59" s="16" t="s">
        <v>69</v>
      </c>
      <c r="B59" s="16" t="s">
        <v>28</v>
      </c>
      <c r="C59" s="16" t="s">
        <v>29</v>
      </c>
      <c r="D59" s="18" t="s">
        <v>308</v>
      </c>
      <c r="E59" s="21" t="s">
        <v>353</v>
      </c>
      <c r="F59" s="24" t="str">
        <f t="shared" si="2"/>
        <v>S02.1</v>
      </c>
      <c r="G59" s="24" t="str">
        <f t="shared" si="3"/>
        <v>PS1</v>
      </c>
      <c r="H59" s="16" t="str">
        <f>RIGHT(Table1[[#This Row],[WELL Rating Feature]],LEN(Table1[[#This Row],[WELL Rating Feature]])-5)</f>
        <v>Limit Background Noise Levels</v>
      </c>
      <c r="I59" s="28" t="str">
        <f>VLOOKUP(LEFT(Table1[[#This Row],[Short Rating]],1),Table3[],2,0)</f>
        <v>WELL Performance Rating</v>
      </c>
      <c r="J59" s="24">
        <f>COUNTIFS(Table1[Pursuing/Achieved],"Yes",Table1[Short Rating],Table1[[#This Row],[Short Rating]])/COUNTIF(Table1[Short Rating],Table1[[#This Row],[Short Rating]])</f>
        <v>0</v>
      </c>
      <c r="K59" s="24">
        <f>IF(LEFT(Table1[[#This Row],[Rating feature Name]],3) = "Inn", 11,VLOOKUP(LEFT(Table1[[#This Row],[WELL v2 Feature]],1),Table2[],2,0))</f>
        <v>7</v>
      </c>
    </row>
    <row r="60" spans="1:12" ht="16" x14ac:dyDescent="0.2">
      <c r="A60" s="16" t="s">
        <v>70</v>
      </c>
      <c r="B60" s="16" t="s">
        <v>30</v>
      </c>
      <c r="C60" s="16" t="s">
        <v>31</v>
      </c>
      <c r="D60" s="18" t="s">
        <v>308</v>
      </c>
      <c r="E60" s="21" t="s">
        <v>353</v>
      </c>
      <c r="F60" s="24" t="str">
        <f t="shared" si="2"/>
        <v>S03.2</v>
      </c>
      <c r="G60" s="24" t="str">
        <f t="shared" si="3"/>
        <v>PS2</v>
      </c>
      <c r="H60" s="16" t="str">
        <f>RIGHT(Table1[[#This Row],[WELL Rating Feature]],LEN(Table1[[#This Row],[WELL Rating Feature]])-5)</f>
        <v>Achieve Sound Isolation at Walls</v>
      </c>
      <c r="I60" s="28" t="str">
        <f>VLOOKUP(LEFT(Table1[[#This Row],[Short Rating]],1),Table3[],2,0)</f>
        <v>WELL Performance Rating</v>
      </c>
      <c r="J60" s="24">
        <f>COUNTIFS(Table1[Pursuing/Achieved],"Yes",Table1[Short Rating],Table1[[#This Row],[Short Rating]])/COUNTIF(Table1[Short Rating],Table1[[#This Row],[Short Rating]])</f>
        <v>0</v>
      </c>
      <c r="K60" s="24">
        <f>IF(LEFT(Table1[[#This Row],[Rating feature Name]],3) = "Inn", 11,VLOOKUP(LEFT(Table1[[#This Row],[WELL v2 Feature]],1),Table2[],2,0))</f>
        <v>7</v>
      </c>
    </row>
    <row r="61" spans="1:12" ht="32" x14ac:dyDescent="0.2">
      <c r="A61" s="16" t="s">
        <v>71</v>
      </c>
      <c r="B61" s="16" t="s">
        <v>32</v>
      </c>
      <c r="C61" s="16" t="s">
        <v>33</v>
      </c>
      <c r="D61" s="18" t="s">
        <v>308</v>
      </c>
      <c r="E61" s="21" t="s">
        <v>353</v>
      </c>
      <c r="F61" s="24" t="str">
        <f t="shared" si="2"/>
        <v>S04.1</v>
      </c>
      <c r="G61" s="24" t="str">
        <f t="shared" si="3"/>
        <v>PS3</v>
      </c>
      <c r="H61" s="16" t="str">
        <f>RIGHT(Table1[[#This Row],[WELL Rating Feature]],LEN(Table1[[#This Row],[WELL Rating Feature]])-5)</f>
        <v xml:space="preserve">Achieve Reverberation Time Thresholds </v>
      </c>
      <c r="I61" s="28" t="str">
        <f>VLOOKUP(LEFT(Table1[[#This Row],[Short Rating]],1),Table3[],2,0)</f>
        <v>WELL Performance Rating</v>
      </c>
      <c r="J61" s="24">
        <f>COUNTIFS(Table1[Pursuing/Achieved],"Yes",Table1[Short Rating],Table1[[#This Row],[Short Rating]])/COUNTIF(Table1[Short Rating],Table1[[#This Row],[Short Rating]])</f>
        <v>0</v>
      </c>
      <c r="K61" s="24">
        <f>IF(LEFT(Table1[[#This Row],[Rating feature Name]],3) = "Inn", 11,VLOOKUP(LEFT(Table1[[#This Row],[WELL v2 Feature]],1),Table2[],2,0))</f>
        <v>7</v>
      </c>
    </row>
    <row r="62" spans="1:12" ht="32" x14ac:dyDescent="0.2">
      <c r="A62" s="16" t="s">
        <v>72</v>
      </c>
      <c r="B62" s="16" t="s">
        <v>302</v>
      </c>
      <c r="C62" s="16" t="s">
        <v>34</v>
      </c>
      <c r="D62" s="18" t="s">
        <v>308</v>
      </c>
      <c r="E62" s="21" t="s">
        <v>353</v>
      </c>
      <c r="F62" s="24" t="str">
        <f t="shared" si="2"/>
        <v>S07.2</v>
      </c>
      <c r="G62" s="24" t="str">
        <f t="shared" si="3"/>
        <v>PS4</v>
      </c>
      <c r="H62" s="16" t="str">
        <f>RIGHT(Table1[[#This Row],[WELL Rating Feature]],LEN(Table1[[#This Row],[WELL Rating Feature]])-5)</f>
        <v xml:space="preserve">Meet Thresholds for Impact Noise Rating </v>
      </c>
      <c r="I62" s="28" t="str">
        <f>VLOOKUP(LEFT(Table1[[#This Row],[Short Rating]],1),Table3[],2,0)</f>
        <v>WELL Performance Rating</v>
      </c>
      <c r="J62" s="24">
        <f>COUNTIFS(Table1[Pursuing/Achieved],"Yes",Table1[Short Rating],Table1[[#This Row],[Short Rating]])/COUNTIF(Table1[Short Rating],Table1[[#This Row],[Short Rating]])</f>
        <v>0</v>
      </c>
      <c r="K62" s="24">
        <f>IF(LEFT(Table1[[#This Row],[Rating feature Name]],3) = "Inn", 11,VLOOKUP(LEFT(Table1[[#This Row],[WELL v2 Feature]],1),Table2[],2,0))</f>
        <v>7</v>
      </c>
    </row>
    <row r="63" spans="1:12" ht="32" hidden="1" x14ac:dyDescent="0.2">
      <c r="A63" s="16" t="s">
        <v>192</v>
      </c>
      <c r="B63" s="16" t="s">
        <v>203</v>
      </c>
      <c r="C63" s="16" t="s">
        <v>205</v>
      </c>
      <c r="D63" s="33"/>
      <c r="E63" s="21" t="str">
        <f>E64</f>
        <v>No</v>
      </c>
      <c r="F63" s="24" t="str">
        <f t="shared" si="2"/>
        <v>S08.1</v>
      </c>
      <c r="G63" s="24" t="str">
        <f t="shared" si="3"/>
        <v>ED8</v>
      </c>
      <c r="H63" s="16" t="str">
        <f>RIGHT(Table1[[#This Row],[WELL Rating Feature]],LEN(Table1[[#This Row],[WELL Rating Feature]])-5)</f>
        <v>Provide Enhanaced Speech Intelligibility</v>
      </c>
      <c r="I63" s="28" t="str">
        <f>VLOOKUP(LEFT(Table1[[#This Row],[Short Rating]],1),Table3[],2,0)</f>
        <v>WELL Equity Rating</v>
      </c>
      <c r="J63" s="24">
        <f>COUNTIFS(Table1[Pursuing/Achieved],"Yes",Table1[Short Rating],Table1[[#This Row],[Short Rating]])/COUNTIF(Table1[Short Rating],Table1[[#This Row],[Short Rating]])</f>
        <v>0</v>
      </c>
      <c r="K63" s="24">
        <f>IF(LEFT(Table1[[#This Row],[Rating feature Name]],3) = "Inn", 11,VLOOKUP(LEFT(Table1[[#This Row],[WELL v2 Feature]],1),Table2[],2,0))</f>
        <v>7</v>
      </c>
      <c r="L63" s="24">
        <v>1</v>
      </c>
    </row>
    <row r="64" spans="1:12" ht="32" x14ac:dyDescent="0.2">
      <c r="A64" s="16" t="s">
        <v>73</v>
      </c>
      <c r="B64" s="16" t="s">
        <v>303</v>
      </c>
      <c r="C64" s="16" t="s">
        <v>35</v>
      </c>
      <c r="D64" s="36" t="s">
        <v>308</v>
      </c>
      <c r="E64" s="21" t="s">
        <v>353</v>
      </c>
      <c r="F64" s="24" t="str">
        <f t="shared" si="2"/>
        <v>S08.1</v>
      </c>
      <c r="G64" s="24" t="str">
        <f t="shared" si="3"/>
        <v>PS5</v>
      </c>
      <c r="H64" s="16" t="str">
        <f>RIGHT(Table1[[#This Row],[WELL Rating Feature]],LEN(Table1[[#This Row],[WELL Rating Feature]])-5)</f>
        <v>Provide Enhanced Speech Intelligibility</v>
      </c>
      <c r="I64" s="28" t="str">
        <f>VLOOKUP(LEFT(Table1[[#This Row],[Short Rating]],1),Table3[],2,0)</f>
        <v>WELL Performance Rating</v>
      </c>
      <c r="J64" s="24">
        <f>COUNTIFS(Table1[Pursuing/Achieved],"Yes",Table1[Short Rating],Table1[[#This Row],[Short Rating]])/COUNTIF(Table1[Short Rating],Table1[[#This Row],[Short Rating]])</f>
        <v>0</v>
      </c>
      <c r="K64" s="24">
        <f>IF(LEFT(Table1[[#This Row],[Rating feature Name]],3) = "Inn", 11,VLOOKUP(LEFT(Table1[[#This Row],[WELL v2 Feature]],1),Table2[],2,0))</f>
        <v>7</v>
      </c>
    </row>
    <row r="65" spans="1:13" ht="32" x14ac:dyDescent="0.2">
      <c r="A65" s="16" t="s">
        <v>220</v>
      </c>
      <c r="B65" s="16" t="s">
        <v>303</v>
      </c>
      <c r="C65" s="16" t="s">
        <v>264</v>
      </c>
      <c r="D65" s="18" t="s">
        <v>308</v>
      </c>
      <c r="E65" s="21" t="s">
        <v>353</v>
      </c>
      <c r="F65" s="24" t="str">
        <f t="shared" si="2"/>
        <v>S08.2</v>
      </c>
      <c r="G65" s="24" t="str">
        <f t="shared" si="3"/>
        <v>ED7</v>
      </c>
      <c r="H65" s="16" t="str">
        <f>RIGHT(Table1[[#This Row],[WELL Rating Feature]],LEN(Table1[[#This Row],[WELL Rating Feature]])-5)</f>
        <v>Implement Acoustic Work Zone Control</v>
      </c>
      <c r="I65" s="28" t="str">
        <f>VLOOKUP(LEFT(Table1[[#This Row],[Short Rating]],1),Table3[],2,0)</f>
        <v>WELL Equity Rating</v>
      </c>
      <c r="J65" s="24">
        <f>COUNTIFS(Table1[Pursuing/Achieved],"Yes",Table1[Short Rating],Table1[[#This Row],[Short Rating]])/COUNTIF(Table1[Short Rating],Table1[[#This Row],[Short Rating]])</f>
        <v>0.5</v>
      </c>
      <c r="K65" s="24">
        <f>IF(LEFT(Table1[[#This Row],[Rating feature Name]],3) = "Inn", 11,VLOOKUP(LEFT(Table1[[#This Row],[WELL v2 Feature]],1),Table2[],2,0))</f>
        <v>7</v>
      </c>
    </row>
    <row r="66" spans="1:13" ht="32" x14ac:dyDescent="0.2">
      <c r="A66" s="16" t="s">
        <v>119</v>
      </c>
      <c r="B66" s="16" t="s">
        <v>86</v>
      </c>
      <c r="C66" s="16" t="s">
        <v>87</v>
      </c>
      <c r="D66" s="18" t="s">
        <v>308</v>
      </c>
      <c r="E66" s="21" t="s">
        <v>353</v>
      </c>
      <c r="F66" s="24" t="str">
        <f t="shared" si="2"/>
        <v>X11.1</v>
      </c>
      <c r="G66" s="24" t="str">
        <f t="shared" si="3"/>
        <v>SC3</v>
      </c>
      <c r="H66" s="16" t="str">
        <f>RIGHT(Table1[[#This Row],[WELL Rating Feature]],LEN(Table1[[#This Row],[WELL Rating Feature]])-5)</f>
        <v>Improve Cleaning Practices</v>
      </c>
      <c r="I66" s="28" t="str">
        <f>VLOOKUP(LEFT(Table1[[#This Row],[Short Rating]],1),Table3[],2,0)</f>
        <v>WELL Health-Safety Rating</v>
      </c>
      <c r="J66" s="24">
        <f>COUNTIFS(Table1[Pursuing/Achieved],"Yes",Table1[Short Rating],Table1[[#This Row],[Short Rating]])/COUNTIF(Table1[Short Rating],Table1[[#This Row],[Short Rating]])</f>
        <v>0</v>
      </c>
      <c r="K66" s="24">
        <f>IF(LEFT(Table1[[#This Row],[Rating feature Name]],3) = "Inn", 11,VLOOKUP(LEFT(Table1[[#This Row],[WELL v2 Feature]],1),Table2[],2,0))</f>
        <v>8</v>
      </c>
    </row>
    <row r="67" spans="1:13" ht="16" hidden="1" x14ac:dyDescent="0.2">
      <c r="A67" s="16" t="s">
        <v>194</v>
      </c>
      <c r="B67" s="16" t="s">
        <v>204</v>
      </c>
      <c r="C67" s="16" t="s">
        <v>206</v>
      </c>
      <c r="D67" s="33"/>
      <c r="E67" s="21" t="str">
        <f>E68</f>
        <v>No</v>
      </c>
      <c r="F67" s="24" t="str">
        <f t="shared" ref="F67:F98" si="4">IF(LEFT(B67,3)&amp;"."&amp;RIGHT(LEFT(C67,6),1)&lt;&gt;"WEL.",LEFT(B67,3)&amp;"."&amp;RIGHT(LEFT(C67,6),1), "")</f>
        <v>X11.2</v>
      </c>
      <c r="G67" s="24" t="str">
        <f t="shared" ref="G67:G98" si="5">LEFT(A67,SEARCH(":",A67)-1)</f>
        <v>ES4</v>
      </c>
      <c r="H67" s="16" t="str">
        <f>RIGHT(Table1[[#This Row],[WELL Rating Feature]],LEN(Table1[[#This Row],[WELL Rating Feature]])-5)</f>
        <v>Select Preferred Cleaning Products</v>
      </c>
      <c r="I67" s="28" t="str">
        <f>VLOOKUP(LEFT(Table1[[#This Row],[Short Rating]],1),Table3[],2,0)</f>
        <v>WELL Equity Rating</v>
      </c>
      <c r="J67" s="24">
        <f>COUNTIFS(Table1[Pursuing/Achieved],"Yes",Table1[Short Rating],Table1[[#This Row],[Short Rating]])/COUNTIF(Table1[Short Rating],Table1[[#This Row],[Short Rating]])</f>
        <v>0</v>
      </c>
      <c r="K67" s="24">
        <f>IF(LEFT(Table1[[#This Row],[Rating feature Name]],3) = "Inn", 11,VLOOKUP(LEFT(Table1[[#This Row],[WELL v2 Feature]],1),Table2[],2,0))</f>
        <v>8</v>
      </c>
      <c r="L67" s="24">
        <v>1</v>
      </c>
    </row>
    <row r="68" spans="1:13" ht="32" x14ac:dyDescent="0.2">
      <c r="A68" s="16" t="s">
        <v>120</v>
      </c>
      <c r="B68" s="16" t="s">
        <v>86</v>
      </c>
      <c r="C68" s="16" t="s">
        <v>88</v>
      </c>
      <c r="D68" s="36" t="s">
        <v>308</v>
      </c>
      <c r="E68" s="21" t="s">
        <v>353</v>
      </c>
      <c r="F68" s="24" t="str">
        <f t="shared" si="4"/>
        <v>X11.2</v>
      </c>
      <c r="G68" s="24" t="str">
        <f t="shared" si="5"/>
        <v>SC4</v>
      </c>
      <c r="H68" s="16" t="str">
        <f>RIGHT(Table1[[#This Row],[WELL Rating Feature]],LEN(Table1[[#This Row],[WELL Rating Feature]])-5)</f>
        <v>Select Preferred Cleaning Products</v>
      </c>
      <c r="I68" s="28" t="str">
        <f>VLOOKUP(LEFT(Table1[[#This Row],[Short Rating]],1),Table3[],2,0)</f>
        <v>WELL Health-Safety Rating</v>
      </c>
      <c r="J68" s="24">
        <f>COUNTIFS(Table1[Pursuing/Achieved],"Yes",Table1[Short Rating],Table1[[#This Row],[Short Rating]])/COUNTIF(Table1[Short Rating],Table1[[#This Row],[Short Rating]])</f>
        <v>0</v>
      </c>
      <c r="K68" s="24">
        <f>IF(LEFT(Table1[[#This Row],[Rating feature Name]],3) = "Inn", 11,VLOOKUP(LEFT(Table1[[#This Row],[WELL v2 Feature]],1),Table2[],2,0))</f>
        <v>8</v>
      </c>
    </row>
    <row r="69" spans="1:13" ht="32" x14ac:dyDescent="0.2">
      <c r="A69" s="16" t="s">
        <v>121</v>
      </c>
      <c r="B69" s="16" t="s">
        <v>84</v>
      </c>
      <c r="C69" s="16" t="s">
        <v>89</v>
      </c>
      <c r="D69" s="18" t="s">
        <v>308</v>
      </c>
      <c r="E69" s="21" t="s">
        <v>353</v>
      </c>
      <c r="F69" s="24" t="str">
        <f t="shared" si="4"/>
        <v>X12.1</v>
      </c>
      <c r="G69" s="24" t="str">
        <f t="shared" si="5"/>
        <v>SC5</v>
      </c>
      <c r="H69" s="16" t="str">
        <f>RIGHT(Table1[[#This Row],[WELL Rating Feature]],LEN(Table1[[#This Row],[WELL Rating Feature]])-5)</f>
        <v>Reduce Respiratory Particle Exposure</v>
      </c>
      <c r="I69" s="28" t="str">
        <f>VLOOKUP(LEFT(Table1[[#This Row],[Short Rating]],1),Table3[],2,0)</f>
        <v>WELL Health-Safety Rating</v>
      </c>
      <c r="J69" s="24">
        <f>COUNTIFS(Table1[Pursuing/Achieved],"Yes",Table1[Short Rating],Table1[[#This Row],[Short Rating]])/COUNTIF(Table1[Short Rating],Table1[[#This Row],[Short Rating]])</f>
        <v>0</v>
      </c>
      <c r="K69" s="24">
        <f>IF(LEFT(Table1[[#This Row],[Rating feature Name]],3) = "Inn", 11,VLOOKUP(LEFT(Table1[[#This Row],[WELL v2 Feature]],1),Table2[],2,0))</f>
        <v>8</v>
      </c>
    </row>
    <row r="70" spans="1:13" ht="16" x14ac:dyDescent="0.2">
      <c r="A70" s="16" t="s">
        <v>118</v>
      </c>
      <c r="B70" s="16" t="s">
        <v>84</v>
      </c>
      <c r="C70" s="16" t="s">
        <v>85</v>
      </c>
      <c r="D70" s="18" t="s">
        <v>308</v>
      </c>
      <c r="E70" s="21" t="s">
        <v>353</v>
      </c>
      <c r="F70" s="24" t="str">
        <f t="shared" si="4"/>
        <v>X12.2</v>
      </c>
      <c r="G70" s="24" t="str">
        <f t="shared" si="5"/>
        <v>SC2</v>
      </c>
      <c r="H70" s="16" t="str">
        <f>RIGHT(Table1[[#This Row],[WELL Rating Feature]],LEN(Table1[[#This Row],[WELL Rating Feature]])-5)</f>
        <v>Reduce Surface Contact</v>
      </c>
      <c r="I70" s="28" t="str">
        <f>VLOOKUP(LEFT(Table1[[#This Row],[Short Rating]],1),Table3[],2,0)</f>
        <v>WELL Health-Safety Rating</v>
      </c>
      <c r="J70" s="24">
        <f>COUNTIFS(Table1[Pursuing/Achieved],"Yes",Table1[Short Rating],Table1[[#This Row],[Short Rating]])/COUNTIF(Table1[Short Rating],Table1[[#This Row],[Short Rating]])</f>
        <v>0</v>
      </c>
      <c r="K70" s="24">
        <f>IF(LEFT(Table1[[#This Row],[Rating feature Name]],3) = "Inn", 11,VLOOKUP(LEFT(Table1[[#This Row],[WELL v2 Feature]],1),Table2[],2,0))</f>
        <v>8</v>
      </c>
    </row>
    <row r="71" spans="1:13" s="30" customFormat="1" ht="16" x14ac:dyDescent="0.2">
      <c r="A71" s="16" t="s">
        <v>217</v>
      </c>
      <c r="B71" s="16" t="s">
        <v>265</v>
      </c>
      <c r="C71" s="16" t="s">
        <v>266</v>
      </c>
      <c r="D71" s="17" t="s">
        <v>209</v>
      </c>
      <c r="E71" s="21" t="s">
        <v>175</v>
      </c>
      <c r="F71" s="24" t="str">
        <f t="shared" si="4"/>
        <v>M02.1</v>
      </c>
      <c r="G71" s="24" t="str">
        <f t="shared" si="5"/>
        <v>ED3</v>
      </c>
      <c r="H71" s="16" t="str">
        <f>RIGHT(Table1[[#This Row],[WELL Rating Feature]],LEN(Table1[[#This Row],[WELL Rating Feature]])-5)</f>
        <v>Promote Nature, Place &amp; Culture</v>
      </c>
      <c r="I71" s="28" t="str">
        <f>VLOOKUP(LEFT(Table1[[#This Row],[Short Rating]],1),Table3[],2,0)</f>
        <v>WELL Equity Rating</v>
      </c>
      <c r="J71" s="24">
        <f>COUNTIFS(Table1[Pursuing/Achieved],"Yes",Table1[Short Rating],Table1[[#This Row],[Short Rating]])/COUNTIF(Table1[Short Rating],Table1[[#This Row],[Short Rating]])</f>
        <v>1</v>
      </c>
      <c r="K71" s="24">
        <f>IF(LEFT(Table1[[#This Row],[Rating feature Name]],3) = "Inn", 11,VLOOKUP(LEFT(Table1[[#This Row],[WELL v2 Feature]],1),Table2[],2,0))</f>
        <v>9</v>
      </c>
      <c r="L71" s="24"/>
    </row>
    <row r="72" spans="1:13" ht="16" x14ac:dyDescent="0.2">
      <c r="A72" s="16" t="s">
        <v>217</v>
      </c>
      <c r="B72" s="16" t="s">
        <v>265</v>
      </c>
      <c r="C72" s="16" t="s">
        <v>267</v>
      </c>
      <c r="D72" s="17" t="s">
        <v>209</v>
      </c>
      <c r="E72" s="21" t="s">
        <v>175</v>
      </c>
      <c r="F72" s="24" t="str">
        <f t="shared" si="4"/>
        <v>M02.2</v>
      </c>
      <c r="G72" s="24" t="str">
        <f t="shared" si="5"/>
        <v>ED3</v>
      </c>
      <c r="H72" s="16" t="str">
        <f>RIGHT(Table1[[#This Row],[WELL Rating Feature]],LEN(Table1[[#This Row],[WELL Rating Feature]])-5)</f>
        <v>Promote Nature, Place &amp; Culture</v>
      </c>
      <c r="I72" s="28" t="str">
        <f>VLOOKUP(LEFT(Table1[[#This Row],[Short Rating]],1),Table3[],2,0)</f>
        <v>WELL Equity Rating</v>
      </c>
      <c r="J72" s="24">
        <f>COUNTIFS(Table1[Pursuing/Achieved],"Yes",Table1[Short Rating],Table1[[#This Row],[Short Rating]])/COUNTIF(Table1[Short Rating],Table1[[#This Row],[Short Rating]])</f>
        <v>1</v>
      </c>
      <c r="K72" s="24">
        <f>IF(LEFT(Table1[[#This Row],[Rating feature Name]],3) = "Inn", 11,VLOOKUP(LEFT(Table1[[#This Row],[WELL v2 Feature]],1),Table2[],2,0))</f>
        <v>9</v>
      </c>
    </row>
    <row r="73" spans="1:13" ht="32" x14ac:dyDescent="0.2">
      <c r="A73" s="16" t="s">
        <v>216</v>
      </c>
      <c r="B73" s="16" t="s">
        <v>102</v>
      </c>
      <c r="C73" s="16" t="s">
        <v>268</v>
      </c>
      <c r="D73" s="18" t="s">
        <v>308</v>
      </c>
      <c r="E73" s="21" t="s">
        <v>353</v>
      </c>
      <c r="F73" s="24" t="str">
        <f t="shared" si="4"/>
        <v>M03.1</v>
      </c>
      <c r="G73" s="24" t="str">
        <f t="shared" si="5"/>
        <v>EB9</v>
      </c>
      <c r="H73" s="16" t="str">
        <f>RIGHT(Table1[[#This Row],[WELL Rating Feature]],LEN(Table1[[#This Row],[WELL Rating Feature]])-5)</f>
        <v>Provide Mental Health Screening &amp; Service</v>
      </c>
      <c r="I73" s="28" t="str">
        <f>VLOOKUP(LEFT(Table1[[#This Row],[Short Rating]],1),Table3[],2,0)</f>
        <v>WELL Equity Rating</v>
      </c>
      <c r="J73" s="24">
        <f>COUNTIFS(Table1[Pursuing/Achieved],"Yes",Table1[Short Rating],Table1[[#This Row],[Short Rating]])/COUNTIF(Table1[Short Rating],Table1[[#This Row],[Short Rating]])</f>
        <v>0</v>
      </c>
      <c r="K73" s="24">
        <f>IF(LEFT(Table1[[#This Row],[Rating feature Name]],3) = "Inn", 11,VLOOKUP(LEFT(Table1[[#This Row],[WELL v2 Feature]],1),Table2[],2,0))</f>
        <v>9</v>
      </c>
    </row>
    <row r="74" spans="1:13" ht="32" x14ac:dyDescent="0.2">
      <c r="A74" s="16" t="s">
        <v>216</v>
      </c>
      <c r="B74" s="16" t="s">
        <v>102</v>
      </c>
      <c r="C74" s="16" t="s">
        <v>269</v>
      </c>
      <c r="D74" s="18" t="s">
        <v>308</v>
      </c>
      <c r="E74" s="21" t="s">
        <v>353</v>
      </c>
      <c r="F74" s="24" t="str">
        <f t="shared" si="4"/>
        <v>M03.2</v>
      </c>
      <c r="G74" s="24" t="str">
        <f t="shared" si="5"/>
        <v>EB9</v>
      </c>
      <c r="H74" s="16" t="str">
        <f>RIGHT(Table1[[#This Row],[WELL Rating Feature]],LEN(Table1[[#This Row],[WELL Rating Feature]])-5)</f>
        <v>Provide Mental Health Screening &amp; Service</v>
      </c>
      <c r="I74" s="28" t="str">
        <f>VLOOKUP(LEFT(Table1[[#This Row],[Short Rating]],1),Table3[],2,0)</f>
        <v>WELL Equity Rating</v>
      </c>
      <c r="J74" s="24">
        <f>COUNTIFS(Table1[Pursuing/Achieved],"Yes",Table1[Short Rating],Table1[[#This Row],[Short Rating]])/COUNTIF(Table1[Short Rating],Table1[[#This Row],[Short Rating]])</f>
        <v>0</v>
      </c>
      <c r="K74" s="24">
        <f>IF(LEFT(Table1[[#This Row],[Rating feature Name]],3) = "Inn", 11,VLOOKUP(LEFT(Table1[[#This Row],[WELL v2 Feature]],1),Table2[],2,0))</f>
        <v>9</v>
      </c>
    </row>
    <row r="75" spans="1:13" ht="32" x14ac:dyDescent="0.2">
      <c r="A75" s="16" t="s">
        <v>214</v>
      </c>
      <c r="B75" s="16" t="s">
        <v>102</v>
      </c>
      <c r="C75" s="16" t="s">
        <v>270</v>
      </c>
      <c r="D75" s="18" t="s">
        <v>308</v>
      </c>
      <c r="E75" s="21" t="s">
        <v>353</v>
      </c>
      <c r="F75" s="24" t="str">
        <f t="shared" si="4"/>
        <v>M03.3</v>
      </c>
      <c r="G75" s="24" t="str">
        <f t="shared" si="5"/>
        <v>EB4</v>
      </c>
      <c r="H75" s="16" t="str">
        <f>RIGHT(Table1[[#This Row],[WELL Rating Feature]],LEN(Table1[[#This Row],[WELL Rating Feature]])-5)</f>
        <v>Offer Sick Leave &amp; Flexible Work</v>
      </c>
      <c r="I75" s="28" t="str">
        <f>VLOOKUP(LEFT(Table1[[#This Row],[Short Rating]],1),Table3[],2,0)</f>
        <v>WELL Equity Rating</v>
      </c>
      <c r="J75" s="24">
        <f>COUNTIFS(Table1[Pursuing/Achieved],"Yes",Table1[Short Rating],Table1[[#This Row],[Short Rating]])/COUNTIF(Table1[Short Rating],Table1[[#This Row],[Short Rating]])</f>
        <v>0</v>
      </c>
      <c r="K75" s="24">
        <f>IF(LEFT(Table1[[#This Row],[Rating feature Name]],3) = "Inn", 11,VLOOKUP(LEFT(Table1[[#This Row],[WELL v2 Feature]],1),Table2[],2,0))</f>
        <v>9</v>
      </c>
    </row>
    <row r="76" spans="1:13" ht="32" x14ac:dyDescent="0.2">
      <c r="A76" s="16" t="s">
        <v>130</v>
      </c>
      <c r="B76" s="16" t="s">
        <v>102</v>
      </c>
      <c r="C76" s="16" t="s">
        <v>103</v>
      </c>
      <c r="D76" s="18" t="s">
        <v>308</v>
      </c>
      <c r="E76" s="21" t="s">
        <v>353</v>
      </c>
      <c r="F76" s="24" t="str">
        <f t="shared" si="4"/>
        <v>M03.4</v>
      </c>
      <c r="G76" s="24" t="str">
        <f t="shared" si="5"/>
        <v>SH3</v>
      </c>
      <c r="H76" s="16" t="str">
        <f>RIGHT(Table1[[#This Row],[WELL Rating Feature]],LEN(Table1[[#This Row],[WELL Rating Feature]])-5)</f>
        <v>Support Mental Health Recovery</v>
      </c>
      <c r="I76" s="28" t="str">
        <f>VLOOKUP(LEFT(Table1[[#This Row],[Short Rating]],1),Table3[],2,0)</f>
        <v>WELL Health-Safety Rating</v>
      </c>
      <c r="J76" s="24">
        <f>COUNTIFS(Table1[Pursuing/Achieved],"Yes",Table1[Short Rating],Table1[[#This Row],[Short Rating]])/COUNTIF(Table1[Short Rating],Table1[[#This Row],[Short Rating]])</f>
        <v>0</v>
      </c>
      <c r="K76" s="24">
        <f>IF(LEFT(Table1[[#This Row],[Rating feature Name]],3) = "Inn", 11,VLOOKUP(LEFT(Table1[[#This Row],[WELL v2 Feature]],1),Table2[],2,0))</f>
        <v>9</v>
      </c>
    </row>
    <row r="77" spans="1:13" ht="16" x14ac:dyDescent="0.2">
      <c r="A77" s="16" t="s">
        <v>182</v>
      </c>
      <c r="B77" s="16" t="s">
        <v>271</v>
      </c>
      <c r="C77" s="16" t="s">
        <v>272</v>
      </c>
      <c r="D77" s="18" t="s">
        <v>308</v>
      </c>
      <c r="E77" s="21" t="s">
        <v>353</v>
      </c>
      <c r="F77" s="24" t="str">
        <f t="shared" si="4"/>
        <v>M05.1</v>
      </c>
      <c r="G77" s="24" t="str">
        <f t="shared" si="5"/>
        <v>EE7</v>
      </c>
      <c r="H77" s="16" t="str">
        <f>RIGHT(Table1[[#This Row],[WELL Rating Feature]],LEN(Table1[[#This Row],[WELL Rating Feature]])-5)</f>
        <v>Develop Stress Management Plan</v>
      </c>
      <c r="I77" s="28" t="str">
        <f>VLOOKUP(LEFT(Table1[[#This Row],[Short Rating]],1),Table3[],2,0)</f>
        <v>WELL Equity Rating</v>
      </c>
      <c r="J77" s="24">
        <f>COUNTIFS(Table1[Pursuing/Achieved],"Yes",Table1[Short Rating],Table1[[#This Row],[Short Rating]])/COUNTIF(Table1[Short Rating],Table1[[#This Row],[Short Rating]])</f>
        <v>0</v>
      </c>
      <c r="K77" s="24">
        <f>IF(LEFT(Table1[[#This Row],[Rating feature Name]],3) = "Inn", 11,VLOOKUP(LEFT(Table1[[#This Row],[WELL v2 Feature]],1),Table2[],2,0))</f>
        <v>9</v>
      </c>
    </row>
    <row r="78" spans="1:13" s="25" customFormat="1" ht="32" x14ac:dyDescent="0.2">
      <c r="A78" s="29" t="s">
        <v>351</v>
      </c>
      <c r="B78" s="29" t="s">
        <v>273</v>
      </c>
      <c r="C78" s="29" t="s">
        <v>274</v>
      </c>
      <c r="D78" s="18" t="s">
        <v>308</v>
      </c>
      <c r="E78" s="21" t="s">
        <v>353</v>
      </c>
      <c r="F78" s="30" t="str">
        <f t="shared" si="4"/>
        <v>M06.1</v>
      </c>
      <c r="G78" s="30" t="str">
        <f t="shared" si="5"/>
        <v>EB5</v>
      </c>
      <c r="H78" s="29" t="str">
        <f>RIGHT(Table1[[#This Row],[WELL Rating Feature]],LEN(Table1[[#This Row],[WELL Rating Feature]])-5)</f>
        <v>Support Healthy Working Hours</v>
      </c>
      <c r="I78" s="31" t="str">
        <f>VLOOKUP(LEFT(Table1[[#This Row],[Short Rating]],1),Table3[],2,0)</f>
        <v>WELL Equity Rating</v>
      </c>
      <c r="J78" s="30">
        <f>COUNTIFS(Table1[Pursuing/Achieved],"Yes",Table1[Short Rating],Table1[[#This Row],[Short Rating]])/COUNTIF(Table1[Short Rating],Table1[[#This Row],[Short Rating]])</f>
        <v>0</v>
      </c>
      <c r="K78" s="30">
        <f>IF(LEFT(Table1[[#This Row],[Rating feature Name]],3) = "Inn", 11,VLOOKUP(LEFT(Table1[[#This Row],[WELL v2 Feature]],1),Table2[],2,0))</f>
        <v>9</v>
      </c>
      <c r="L78" s="30"/>
      <c r="M78" s="24"/>
    </row>
    <row r="79" spans="1:13" ht="16" x14ac:dyDescent="0.2">
      <c r="A79" s="16" t="s">
        <v>221</v>
      </c>
      <c r="B79" s="16" t="s">
        <v>275</v>
      </c>
      <c r="C79" s="16" t="s">
        <v>276</v>
      </c>
      <c r="D79" s="18" t="s">
        <v>308</v>
      </c>
      <c r="E79" s="21" t="s">
        <v>353</v>
      </c>
      <c r="F79" s="24" t="str">
        <f t="shared" si="4"/>
        <v>M07.1</v>
      </c>
      <c r="G79" s="24" t="str">
        <f t="shared" si="5"/>
        <v>ES2</v>
      </c>
      <c r="H79" s="16" t="str">
        <f>RIGHT(Table1[[#This Row],[WELL Rating Feature]],LEN(Table1[[#This Row],[WELL Rating Feature]])-5)</f>
        <v>Provide Restorative Space</v>
      </c>
      <c r="I79" s="28" t="str">
        <f>VLOOKUP(LEFT(Table1[[#This Row],[Short Rating]],1),Table3[],2,0)</f>
        <v>WELL Equity Rating</v>
      </c>
      <c r="J79" s="24">
        <f>COUNTIFS(Table1[Pursuing/Achieved],"Yes",Table1[Short Rating],Table1[[#This Row],[Short Rating]])/COUNTIF(Table1[Short Rating],Table1[[#This Row],[Short Rating]])</f>
        <v>0</v>
      </c>
      <c r="K79" s="24">
        <f>IF(LEFT(Table1[[#This Row],[Rating feature Name]],3) = "Inn", 11,VLOOKUP(LEFT(Table1[[#This Row],[WELL v2 Feature]],1),Table2[],2,0))</f>
        <v>9</v>
      </c>
    </row>
    <row r="80" spans="1:13" ht="32" x14ac:dyDescent="0.2">
      <c r="A80" s="16" t="s">
        <v>131</v>
      </c>
      <c r="B80" s="16" t="s">
        <v>108</v>
      </c>
      <c r="C80" s="16" t="s">
        <v>109</v>
      </c>
      <c r="D80" s="18" t="s">
        <v>308</v>
      </c>
      <c r="E80" s="21" t="s">
        <v>353</v>
      </c>
      <c r="F80" s="24" t="str">
        <f t="shared" si="4"/>
        <v>M10.2</v>
      </c>
      <c r="G80" s="24" t="str">
        <f t="shared" si="5"/>
        <v>SH5</v>
      </c>
      <c r="H80" s="16" t="str">
        <f>RIGHT(Table1[[#This Row],[WELL Rating Feature]],LEN(Table1[[#This Row],[WELL Rating Feature]])-5)</f>
        <v>Promote a Smoke-Free Environment</v>
      </c>
      <c r="I80" s="28" t="str">
        <f>VLOOKUP(LEFT(Table1[[#This Row],[Short Rating]],1),Table3[],2,0)</f>
        <v>WELL Health-Safety Rating</v>
      </c>
      <c r="J80" s="24">
        <f>COUNTIFS(Table1[Pursuing/Achieved],"Yes",Table1[Short Rating],Table1[[#This Row],[Short Rating]])/COUNTIF(Table1[Short Rating],Table1[[#This Row],[Short Rating]])</f>
        <v>0.66666666666666663</v>
      </c>
      <c r="K80" s="24">
        <f>IF(LEFT(Table1[[#This Row],[Rating feature Name]],3) = "Inn", 11,VLOOKUP(LEFT(Table1[[#This Row],[WELL v2 Feature]],1),Table2[],2,0))</f>
        <v>9</v>
      </c>
    </row>
    <row r="81" spans="1:12" ht="16" x14ac:dyDescent="0.2">
      <c r="A81" s="16" t="s">
        <v>318</v>
      </c>
      <c r="B81" s="16" t="s">
        <v>277</v>
      </c>
      <c r="C81" s="16" t="s">
        <v>278</v>
      </c>
      <c r="D81" s="17" t="s">
        <v>209</v>
      </c>
      <c r="E81" s="21" t="s">
        <v>175</v>
      </c>
      <c r="F81" s="24" t="str">
        <f t="shared" si="4"/>
        <v>C02.1</v>
      </c>
      <c r="G81" s="24" t="str">
        <f t="shared" si="5"/>
        <v>EE2</v>
      </c>
      <c r="H81" s="16" t="str">
        <f>RIGHT(Table1[[#This Row],[WELL Rating Feature]],LEN(Table1[[#This Row],[WELL Rating Feature]])-5)</f>
        <v>Incorporate Integrative Design</v>
      </c>
      <c r="I81" s="28" t="str">
        <f>VLOOKUP(LEFT(Table1[[#This Row],[Short Rating]],1),Table3[],2,0)</f>
        <v>WELL Equity Rating</v>
      </c>
      <c r="J81" s="24">
        <f>COUNTIFS(Table1[Pursuing/Achieved],"Yes",Table1[Short Rating],Table1[[#This Row],[Short Rating]])/COUNTIF(Table1[Short Rating],Table1[[#This Row],[Short Rating]])</f>
        <v>1</v>
      </c>
      <c r="K81" s="24">
        <f>IF(LEFT(Table1[[#This Row],[Rating feature Name]],3) = "Inn", 11,VLOOKUP(LEFT(Table1[[#This Row],[WELL v2 Feature]],1),Table2[],2,0))</f>
        <v>10</v>
      </c>
    </row>
    <row r="82" spans="1:12" ht="16" x14ac:dyDescent="0.2">
      <c r="A82" s="16" t="s">
        <v>318</v>
      </c>
      <c r="B82" s="16" t="s">
        <v>277</v>
      </c>
      <c r="C82" s="16" t="s">
        <v>279</v>
      </c>
      <c r="D82" s="17" t="s">
        <v>209</v>
      </c>
      <c r="E82" s="21" t="s">
        <v>175</v>
      </c>
      <c r="F82" s="24" t="str">
        <f t="shared" si="4"/>
        <v>C02.2</v>
      </c>
      <c r="G82" s="24" t="str">
        <f t="shared" si="5"/>
        <v>EE2</v>
      </c>
      <c r="H82" s="16" t="str">
        <f>RIGHT(Table1[[#This Row],[WELL Rating Feature]],LEN(Table1[[#This Row],[WELL Rating Feature]])-5)</f>
        <v>Incorporate Integrative Design</v>
      </c>
      <c r="I82" s="28" t="str">
        <f>VLOOKUP(LEFT(Table1[[#This Row],[Short Rating]],1),Table3[],2,0)</f>
        <v>WELL Equity Rating</v>
      </c>
      <c r="J82" s="24">
        <f>COUNTIFS(Table1[Pursuing/Achieved],"Yes",Table1[Short Rating],Table1[[#This Row],[Short Rating]])/COUNTIF(Table1[Short Rating],Table1[[#This Row],[Short Rating]])</f>
        <v>1</v>
      </c>
      <c r="K82" s="24">
        <f>IF(LEFT(Table1[[#This Row],[Rating feature Name]],3) = "Inn", 11,VLOOKUP(LEFT(Table1[[#This Row],[WELL v2 Feature]],1),Table2[],2,0))</f>
        <v>10</v>
      </c>
    </row>
    <row r="83" spans="1:12" ht="32" x14ac:dyDescent="0.2">
      <c r="A83" s="16" t="s">
        <v>122</v>
      </c>
      <c r="B83" s="16" t="s">
        <v>90</v>
      </c>
      <c r="C83" s="16" t="s">
        <v>91</v>
      </c>
      <c r="D83" s="17" t="s">
        <v>209</v>
      </c>
      <c r="E83" s="21" t="s">
        <v>175</v>
      </c>
      <c r="F83" s="24" t="str">
        <f t="shared" si="4"/>
        <v>C03.1</v>
      </c>
      <c r="G83" s="24" t="str">
        <f t="shared" si="5"/>
        <v>SE1</v>
      </c>
      <c r="H83" s="16" t="str">
        <f>RIGHT(Table1[[#This Row],[WELL Rating Feature]],LEN(Table1[[#This Row],[WELL Rating Feature]])-5)</f>
        <v>Develop Emergency Preparedness Plan</v>
      </c>
      <c r="I83" s="28" t="str">
        <f>VLOOKUP(LEFT(Table1[[#This Row],[Short Rating]],1),Table3[],2,0)</f>
        <v>WELL Health-Safety Rating</v>
      </c>
      <c r="J83" s="24">
        <f>COUNTIFS(Table1[Pursuing/Achieved],"Yes",Table1[Short Rating],Table1[[#This Row],[Short Rating]])/COUNTIF(Table1[Short Rating],Table1[[#This Row],[Short Rating]])</f>
        <v>1</v>
      </c>
      <c r="K83" s="24">
        <f>IF(LEFT(Table1[[#This Row],[Rating feature Name]],3) = "Inn", 11,VLOOKUP(LEFT(Table1[[#This Row],[WELL v2 Feature]],1),Table2[],2,0))</f>
        <v>10</v>
      </c>
    </row>
    <row r="84" spans="1:12" ht="16" x14ac:dyDescent="0.2">
      <c r="A84" s="16" t="s">
        <v>165</v>
      </c>
      <c r="B84" s="16" t="s">
        <v>45</v>
      </c>
      <c r="C84" s="16" t="s">
        <v>159</v>
      </c>
      <c r="D84" s="17" t="s">
        <v>209</v>
      </c>
      <c r="E84" s="21" t="s">
        <v>175</v>
      </c>
      <c r="F84" s="24" t="str">
        <f t="shared" si="4"/>
        <v>C04.1</v>
      </c>
      <c r="G84" s="24" t="str">
        <f t="shared" si="5"/>
        <v>PX1</v>
      </c>
      <c r="H84" s="16" t="str">
        <f>RIGHT(Table1[[#This Row],[WELL Rating Feature]],LEN(Table1[[#This Row],[WELL Rating Feature]])-5)</f>
        <v>Occupant Survey</v>
      </c>
      <c r="I84" s="28" t="str">
        <f>VLOOKUP(LEFT(Table1[[#This Row],[Short Rating]],1),Table3[],2,0)</f>
        <v>WELL Performance Rating</v>
      </c>
      <c r="J84" s="24">
        <f>COUNTIFS(Table1[Pursuing/Achieved],"Yes",Table1[Short Rating],Table1[[#This Row],[Short Rating]])/COUNTIF(Table1[Short Rating],Table1[[#This Row],[Short Rating]])</f>
        <v>1</v>
      </c>
      <c r="K84" s="24">
        <f>IF(LEFT(Table1[[#This Row],[Rating feature Name]],3) = "Inn", 11,VLOOKUP(LEFT(Table1[[#This Row],[WELL v2 Feature]],1),Table2[],2,0))</f>
        <v>10</v>
      </c>
    </row>
    <row r="85" spans="1:12" ht="16" hidden="1" x14ac:dyDescent="0.2">
      <c r="A85" s="16" t="s">
        <v>227</v>
      </c>
      <c r="B85" s="16" t="s">
        <v>200</v>
      </c>
      <c r="C85" s="16" t="s">
        <v>205</v>
      </c>
      <c r="D85" s="37"/>
      <c r="E85" s="21" t="str">
        <f>E84</f>
        <v>Yes</v>
      </c>
      <c r="F85" s="24" t="str">
        <f t="shared" si="4"/>
        <v>C04.1</v>
      </c>
      <c r="G85" s="24" t="str">
        <f t="shared" si="5"/>
        <v>EE3</v>
      </c>
      <c r="H85" s="16" t="str">
        <f>RIGHT(Table1[[#This Row],[WELL Rating Feature]],LEN(Table1[[#This Row],[WELL Rating Feature]])-5)</f>
        <v>Administer Basic Survey</v>
      </c>
      <c r="I85" s="28" t="str">
        <f>VLOOKUP(LEFT(Table1[[#This Row],[Short Rating]],1),Table3[],2,0)</f>
        <v>WELL Equity Rating</v>
      </c>
      <c r="J85" s="24">
        <f>COUNTIFS(Table1[Pursuing/Achieved],"Yes",Table1[Short Rating],Table1[[#This Row],[Short Rating]])/COUNTIF(Table1[Short Rating],Table1[[#This Row],[Short Rating]])</f>
        <v>1</v>
      </c>
      <c r="K85" s="24">
        <f>IF(LEFT(Table1[[#This Row],[Rating feature Name]],3) = "Inn", 11,VLOOKUP(LEFT(Table1[[#This Row],[WELL v2 Feature]],1),Table2[],2,0))</f>
        <v>10</v>
      </c>
      <c r="L85" s="24">
        <v>1</v>
      </c>
    </row>
    <row r="86" spans="1:12" ht="16" x14ac:dyDescent="0.2">
      <c r="A86" s="16" t="s">
        <v>165</v>
      </c>
      <c r="B86" s="16" t="s">
        <v>45</v>
      </c>
      <c r="C86" s="16" t="s">
        <v>160</v>
      </c>
      <c r="D86" s="38" t="s">
        <v>209</v>
      </c>
      <c r="E86" s="21" t="s">
        <v>175</v>
      </c>
      <c r="F86" s="24" t="str">
        <f t="shared" si="4"/>
        <v>C04.2</v>
      </c>
      <c r="G86" s="24" t="str">
        <f t="shared" si="5"/>
        <v>PX1</v>
      </c>
      <c r="H86" s="16" t="str">
        <f>RIGHT(Table1[[#This Row],[WELL Rating Feature]],LEN(Table1[[#This Row],[WELL Rating Feature]])-5)</f>
        <v>Occupant Survey</v>
      </c>
      <c r="I86" s="28" t="str">
        <f>VLOOKUP(LEFT(Table1[[#This Row],[Short Rating]],1),Table3[],2,0)</f>
        <v>WELL Performance Rating</v>
      </c>
      <c r="J86" s="24">
        <f>COUNTIFS(Table1[Pursuing/Achieved],"Yes",Table1[Short Rating],Table1[[#This Row],[Short Rating]])/COUNTIF(Table1[Short Rating],Table1[[#This Row],[Short Rating]])</f>
        <v>1</v>
      </c>
      <c r="K86" s="24">
        <f>IF(LEFT(Table1[[#This Row],[Rating feature Name]],3) = "Inn", 11,VLOOKUP(LEFT(Table1[[#This Row],[WELL v2 Feature]],1),Table2[],2,0))</f>
        <v>10</v>
      </c>
    </row>
    <row r="87" spans="1:12" ht="16" hidden="1" x14ac:dyDescent="0.2">
      <c r="A87" s="16" t="s">
        <v>227</v>
      </c>
      <c r="B87" s="16" t="s">
        <v>200</v>
      </c>
      <c r="C87" s="16" t="s">
        <v>206</v>
      </c>
      <c r="D87" s="33"/>
      <c r="E87" s="21" t="str">
        <f>E86</f>
        <v>Yes</v>
      </c>
      <c r="F87" s="24" t="str">
        <f t="shared" si="4"/>
        <v>C04.2</v>
      </c>
      <c r="G87" s="24" t="str">
        <f t="shared" si="5"/>
        <v>EE3</v>
      </c>
      <c r="H87" s="16" t="str">
        <f>RIGHT(Table1[[#This Row],[WELL Rating Feature]],LEN(Table1[[#This Row],[WELL Rating Feature]])-5)</f>
        <v>Administer Basic Survey</v>
      </c>
      <c r="I87" s="28" t="str">
        <f>VLOOKUP(LEFT(Table1[[#This Row],[Short Rating]],1),Table3[],2,0)</f>
        <v>WELL Equity Rating</v>
      </c>
      <c r="J87" s="24">
        <f>COUNTIFS(Table1[Pursuing/Achieved],"Yes",Table1[Short Rating],Table1[[#This Row],[Short Rating]])/COUNTIF(Table1[Short Rating],Table1[[#This Row],[Short Rating]])</f>
        <v>1</v>
      </c>
      <c r="K87" s="24">
        <f>IF(LEFT(Table1[[#This Row],[Rating feature Name]],3) = "Inn", 11,VLOOKUP(LEFT(Table1[[#This Row],[WELL v2 Feature]],1),Table2[],2,0))</f>
        <v>10</v>
      </c>
      <c r="L87" s="24">
        <v>1</v>
      </c>
    </row>
    <row r="88" spans="1:12" ht="32" x14ac:dyDescent="0.2">
      <c r="A88" s="16" t="s">
        <v>166</v>
      </c>
      <c r="B88" s="16" t="s">
        <v>46</v>
      </c>
      <c r="C88" s="16" t="s">
        <v>47</v>
      </c>
      <c r="D88" s="18" t="s">
        <v>308</v>
      </c>
      <c r="E88" s="21" t="s">
        <v>353</v>
      </c>
      <c r="F88" s="24" t="str">
        <f t="shared" si="4"/>
        <v>C05.1</v>
      </c>
      <c r="G88" s="24" t="str">
        <f t="shared" si="5"/>
        <v>PX2</v>
      </c>
      <c r="H88" s="16" t="str">
        <f>RIGHT(Table1[[#This Row],[WELL Rating Feature]],LEN(Table1[[#This Row],[WELL Rating Feature]])-5)</f>
        <v>Utilize Enhanced Survey</v>
      </c>
      <c r="I88" s="28" t="str">
        <f>VLOOKUP(LEFT(Table1[[#This Row],[Short Rating]],1),Table3[],2,0)</f>
        <v>WELL Performance Rating</v>
      </c>
      <c r="J88" s="24">
        <f>COUNTIFS(Table1[Pursuing/Achieved],"Yes",Table1[Short Rating],Table1[[#This Row],[Short Rating]])/COUNTIF(Table1[Short Rating],Table1[[#This Row],[Short Rating]])</f>
        <v>0</v>
      </c>
      <c r="K88" s="24">
        <f>IF(LEFT(Table1[[#This Row],[Rating feature Name]],3) = "Inn", 11,VLOOKUP(LEFT(Table1[[#This Row],[WELL v2 Feature]],1),Table2[],2,0))</f>
        <v>10</v>
      </c>
    </row>
    <row r="89" spans="1:12" ht="16" hidden="1" x14ac:dyDescent="0.2">
      <c r="A89" s="16" t="s">
        <v>180</v>
      </c>
      <c r="B89" s="16" t="s">
        <v>201</v>
      </c>
      <c r="C89" s="16" t="s">
        <v>205</v>
      </c>
      <c r="D89" s="37"/>
      <c r="E89" s="21" t="str">
        <f>E88</f>
        <v>No</v>
      </c>
      <c r="F89" s="24" t="str">
        <f t="shared" si="4"/>
        <v>C05.1</v>
      </c>
      <c r="G89" s="24" t="str">
        <f t="shared" si="5"/>
        <v>EE4</v>
      </c>
      <c r="H89" s="16" t="str">
        <f>RIGHT(Table1[[#This Row],[WELL Rating Feature]],LEN(Table1[[#This Row],[WELL Rating Feature]])-5)</f>
        <v>Utilize Enhanced Survey</v>
      </c>
      <c r="I89" s="28" t="str">
        <f>VLOOKUP(LEFT(Table1[[#This Row],[Short Rating]],1),Table3[],2,0)</f>
        <v>WELL Equity Rating</v>
      </c>
      <c r="J89" s="24">
        <f>COUNTIFS(Table1[Pursuing/Achieved],"Yes",Table1[Short Rating],Table1[[#This Row],[Short Rating]])/COUNTIF(Table1[Short Rating],Table1[[#This Row],[Short Rating]])</f>
        <v>0</v>
      </c>
      <c r="K89" s="24">
        <f>IF(LEFT(Table1[[#This Row],[Rating feature Name]],3) = "Inn", 11,VLOOKUP(LEFT(Table1[[#This Row],[WELL v2 Feature]],1),Table2[],2,0))</f>
        <v>10</v>
      </c>
      <c r="L89" s="24">
        <v>1</v>
      </c>
    </row>
    <row r="90" spans="1:12" ht="32" x14ac:dyDescent="0.2">
      <c r="A90" s="16" t="s">
        <v>167</v>
      </c>
      <c r="B90" s="16" t="s">
        <v>46</v>
      </c>
      <c r="C90" s="16" t="s">
        <v>48</v>
      </c>
      <c r="D90" s="18" t="s">
        <v>308</v>
      </c>
      <c r="E90" s="21" t="s">
        <v>353</v>
      </c>
      <c r="F90" s="24" t="str">
        <f t="shared" si="4"/>
        <v>C05.2</v>
      </c>
      <c r="G90" s="24" t="str">
        <f t="shared" si="5"/>
        <v>PX3</v>
      </c>
      <c r="H90" s="16" t="str">
        <f>RIGHT(Table1[[#This Row],[WELL Rating Feature]],LEN(Table1[[#This Row],[WELL Rating Feature]])-5)</f>
        <v xml:space="preserve">Utilize Pre- and Post-Occupancy Survey </v>
      </c>
      <c r="I90" s="28" t="str">
        <f>VLOOKUP(LEFT(Table1[[#This Row],[Short Rating]],1),Table3[],2,0)</f>
        <v>WELL Performance Rating</v>
      </c>
      <c r="J90" s="24">
        <f>COUNTIFS(Table1[Pursuing/Achieved],"Yes",Table1[Short Rating],Table1[[#This Row],[Short Rating]])/COUNTIF(Table1[Short Rating],Table1[[#This Row],[Short Rating]])</f>
        <v>0</v>
      </c>
      <c r="K90" s="24">
        <f>IF(LEFT(Table1[[#This Row],[Rating feature Name]],3) = "Inn", 11,VLOOKUP(LEFT(Table1[[#This Row],[WELL v2 Feature]],1),Table2[],2,0))</f>
        <v>10</v>
      </c>
    </row>
    <row r="91" spans="1:12" ht="32" hidden="1" x14ac:dyDescent="0.2">
      <c r="A91" s="16" t="s">
        <v>228</v>
      </c>
      <c r="B91" s="16" t="s">
        <v>201</v>
      </c>
      <c r="C91" s="16" t="s">
        <v>206</v>
      </c>
      <c r="D91" s="37"/>
      <c r="E91" s="21" t="str">
        <f>E90</f>
        <v>No</v>
      </c>
      <c r="F91" s="24" t="str">
        <f t="shared" si="4"/>
        <v>C05.2</v>
      </c>
      <c r="G91" s="24" t="str">
        <f t="shared" si="5"/>
        <v>EE6</v>
      </c>
      <c r="H91" s="16" t="str">
        <f>RIGHT(Table1[[#This Row],[WELL Rating Feature]],LEN(Table1[[#This Row],[WELL Rating Feature]])-5)</f>
        <v>Administer Pre- and Post-Occupancy Survey</v>
      </c>
      <c r="I91" s="28" t="str">
        <f>VLOOKUP(LEFT(Table1[[#This Row],[Short Rating]],1),Table3[],2,0)</f>
        <v>WELL Equity Rating</v>
      </c>
      <c r="J91" s="24">
        <f>COUNTIFS(Table1[Pursuing/Achieved],"Yes",Table1[Short Rating],Table1[[#This Row],[Short Rating]])/COUNTIF(Table1[Short Rating],Table1[[#This Row],[Short Rating]])</f>
        <v>0</v>
      </c>
      <c r="K91" s="24">
        <f>IF(LEFT(Table1[[#This Row],[Rating feature Name]],3) = "Inn", 11,VLOOKUP(LEFT(Table1[[#This Row],[WELL v2 Feature]],1),Table2[],2,0))</f>
        <v>10</v>
      </c>
      <c r="L91" s="24">
        <v>1</v>
      </c>
    </row>
    <row r="92" spans="1:12" ht="32" x14ac:dyDescent="0.2">
      <c r="A92" s="16" t="s">
        <v>228</v>
      </c>
      <c r="B92" s="16" t="s">
        <v>46</v>
      </c>
      <c r="C92" s="16" t="s">
        <v>280</v>
      </c>
      <c r="D92" s="18" t="s">
        <v>308</v>
      </c>
      <c r="E92" s="21" t="s">
        <v>353</v>
      </c>
      <c r="F92" s="24" t="str">
        <f t="shared" si="4"/>
        <v>C05.3</v>
      </c>
      <c r="G92" s="24" t="str">
        <f t="shared" si="5"/>
        <v>EE6</v>
      </c>
      <c r="H92" s="16" t="str">
        <f>RIGHT(Table1[[#This Row],[WELL Rating Feature]],LEN(Table1[[#This Row],[WELL Rating Feature]])-5)</f>
        <v>Administer Pre- and Post-Occupancy Survey</v>
      </c>
      <c r="I92" s="28" t="str">
        <f>VLOOKUP(LEFT(Table1[[#This Row],[Short Rating]],1),Table3[],2,0)</f>
        <v>WELL Equity Rating</v>
      </c>
      <c r="J92" s="24">
        <f>COUNTIFS(Table1[Pursuing/Achieved],"Yes",Table1[Short Rating],Table1[[#This Row],[Short Rating]])/COUNTIF(Table1[Short Rating],Table1[[#This Row],[Short Rating]])</f>
        <v>0</v>
      </c>
      <c r="K92" s="24">
        <f>IF(LEFT(Table1[[#This Row],[Rating feature Name]],3) = "Inn", 11,VLOOKUP(LEFT(Table1[[#This Row],[WELL v2 Feature]],1),Table2[],2,0))</f>
        <v>10</v>
      </c>
    </row>
    <row r="93" spans="1:12" ht="32" x14ac:dyDescent="0.2">
      <c r="A93" s="16" t="s">
        <v>168</v>
      </c>
      <c r="B93" s="16" t="s">
        <v>46</v>
      </c>
      <c r="C93" s="16" t="s">
        <v>49</v>
      </c>
      <c r="D93" s="18" t="s">
        <v>308</v>
      </c>
      <c r="E93" s="21" t="s">
        <v>353</v>
      </c>
      <c r="F93" s="24" t="str">
        <f t="shared" si="4"/>
        <v>C05.4</v>
      </c>
      <c r="G93" s="24" t="str">
        <f t="shared" si="5"/>
        <v>PX4</v>
      </c>
      <c r="H93" s="16" t="str">
        <f>RIGHT(Table1[[#This Row],[WELL Rating Feature]],LEN(Table1[[#This Row],[WELL Rating Feature]])-5)</f>
        <v xml:space="preserve">Facilitate Interviews, Focus Groups and/or Observation </v>
      </c>
      <c r="I93" s="28" t="str">
        <f>VLOOKUP(LEFT(Table1[[#This Row],[Short Rating]],1),Table3[],2,0)</f>
        <v>WELL Performance Rating</v>
      </c>
      <c r="J93" s="24">
        <f>COUNTIFS(Table1[Pursuing/Achieved],"Yes",Table1[Short Rating],Table1[[#This Row],[Short Rating]])/COUNTIF(Table1[Short Rating],Table1[[#This Row],[Short Rating]])</f>
        <v>0</v>
      </c>
      <c r="K93" s="24">
        <f>IF(LEFT(Table1[[#This Row],[Rating feature Name]],3) = "Inn", 11,VLOOKUP(LEFT(Table1[[#This Row],[WELL v2 Feature]],1),Table2[],2,0))</f>
        <v>10</v>
      </c>
    </row>
    <row r="94" spans="1:12" ht="32" hidden="1" x14ac:dyDescent="0.2">
      <c r="A94" s="16" t="s">
        <v>181</v>
      </c>
      <c r="B94" s="16" t="s">
        <v>201</v>
      </c>
      <c r="C94" s="16" t="s">
        <v>208</v>
      </c>
      <c r="D94" s="37"/>
      <c r="E94" s="21" t="str">
        <f>E93</f>
        <v>No</v>
      </c>
      <c r="F94" s="24" t="str">
        <f t="shared" si="4"/>
        <v>C05.4</v>
      </c>
      <c r="G94" s="24" t="str">
        <f t="shared" si="5"/>
        <v>EE5</v>
      </c>
      <c r="H94" s="16" t="str">
        <f>RIGHT(Table1[[#This Row],[WELL Rating Feature]],LEN(Table1[[#This Row],[WELL Rating Feature]])-5)</f>
        <v>Facilitate Interviews, Focus Groups, Observations</v>
      </c>
      <c r="I94" s="28" t="str">
        <f>VLOOKUP(LEFT(Table1[[#This Row],[Short Rating]],1),Table3[],2,0)</f>
        <v>WELL Equity Rating</v>
      </c>
      <c r="J94" s="24">
        <f>COUNTIFS(Table1[Pursuing/Achieved],"Yes",Table1[Short Rating],Table1[[#This Row],[Short Rating]])/COUNTIF(Table1[Short Rating],Table1[[#This Row],[Short Rating]])</f>
        <v>0</v>
      </c>
      <c r="K94" s="24">
        <f>IF(LEFT(Table1[[#This Row],[Rating feature Name]],3) = "Inn", 11,VLOOKUP(LEFT(Table1[[#This Row],[WELL v2 Feature]],1),Table2[],2,0))</f>
        <v>10</v>
      </c>
      <c r="L94" s="24">
        <v>1</v>
      </c>
    </row>
    <row r="95" spans="1:12" ht="16" hidden="1" x14ac:dyDescent="0.2">
      <c r="A95" s="16" t="s">
        <v>185</v>
      </c>
      <c r="B95" s="16" t="s">
        <v>202</v>
      </c>
      <c r="C95" s="16" t="s">
        <v>205</v>
      </c>
      <c r="D95" s="33"/>
      <c r="E95" s="21" t="str">
        <f>E96</f>
        <v>No</v>
      </c>
      <c r="F95" s="24" t="str">
        <f t="shared" si="4"/>
        <v>C06.1</v>
      </c>
      <c r="G95" s="24" t="str">
        <f t="shared" si="5"/>
        <v>EB1</v>
      </c>
      <c r="H95" s="16" t="str">
        <f>RIGHT(Table1[[#This Row],[WELL Rating Feature]],LEN(Table1[[#This Row],[WELL Rating Feature]])-5)</f>
        <v>Promote Health Benefits</v>
      </c>
      <c r="I95" s="28" t="str">
        <f>VLOOKUP(LEFT(Table1[[#This Row],[Short Rating]],1),Table3[],2,0)</f>
        <v>WELL Equity Rating</v>
      </c>
      <c r="J95" s="24">
        <f>COUNTIFS(Table1[Pursuing/Achieved],"Yes",Table1[Short Rating],Table1[[#This Row],[Short Rating]])/COUNTIF(Table1[Short Rating],Table1[[#This Row],[Short Rating]])</f>
        <v>0</v>
      </c>
      <c r="K95" s="24">
        <f>IF(LEFT(Table1[[#This Row],[Rating feature Name]],3) = "Inn", 11,VLOOKUP(LEFT(Table1[[#This Row],[WELL v2 Feature]],1),Table2[],2,0))</f>
        <v>10</v>
      </c>
      <c r="L95" s="24">
        <v>1</v>
      </c>
    </row>
    <row r="96" spans="1:12" ht="32" x14ac:dyDescent="0.2">
      <c r="A96" s="16" t="s">
        <v>129</v>
      </c>
      <c r="B96" s="16" t="s">
        <v>99</v>
      </c>
      <c r="C96" s="16" t="s">
        <v>101</v>
      </c>
      <c r="D96" s="36" t="s">
        <v>308</v>
      </c>
      <c r="E96" s="21" t="s">
        <v>353</v>
      </c>
      <c r="F96" s="24" t="str">
        <f t="shared" si="4"/>
        <v>C06.1</v>
      </c>
      <c r="G96" s="24" t="str">
        <f t="shared" si="5"/>
        <v>SH2</v>
      </c>
      <c r="H96" s="16" t="str">
        <f>RIGHT(Table1[[#This Row],[WELL Rating Feature]],LEN(Table1[[#This Row],[WELL Rating Feature]])-5)</f>
        <v>Provide Health Benefits</v>
      </c>
      <c r="I96" s="28" t="str">
        <f>VLOOKUP(LEFT(Table1[[#This Row],[Short Rating]],1),Table3[],2,0)</f>
        <v>WELL Health-Safety Rating</v>
      </c>
      <c r="J96" s="24">
        <f>COUNTIFS(Table1[Pursuing/Achieved],"Yes",Table1[Short Rating],Table1[[#This Row],[Short Rating]])/COUNTIF(Table1[Short Rating],Table1[[#This Row],[Short Rating]])</f>
        <v>0</v>
      </c>
      <c r="K96" s="24">
        <f>IF(LEFT(Table1[[#This Row],[Rating feature Name]],3) = "Inn", 11,VLOOKUP(LEFT(Table1[[#This Row],[WELL v2 Feature]],1),Table2[],2,0))</f>
        <v>10</v>
      </c>
    </row>
    <row r="97" spans="1:13" s="25" customFormat="1" ht="32" x14ac:dyDescent="0.2">
      <c r="A97" s="29" t="s">
        <v>350</v>
      </c>
      <c r="B97" s="29" t="s">
        <v>99</v>
      </c>
      <c r="C97" s="29" t="s">
        <v>281</v>
      </c>
      <c r="D97" s="18" t="s">
        <v>308</v>
      </c>
      <c r="E97" s="21" t="s">
        <v>353</v>
      </c>
      <c r="F97" s="30" t="str">
        <f t="shared" si="4"/>
        <v>C06.2</v>
      </c>
      <c r="G97" s="30" t="str">
        <f t="shared" si="5"/>
        <v>EB3</v>
      </c>
      <c r="H97" s="29" t="str">
        <f>RIGHT(Table1[[#This Row],[WELL Rating Feature]],LEN(Table1[[#This Row],[WELL Rating Feature]])-5)</f>
        <v>Offer On-Demand Health Services</v>
      </c>
      <c r="I97" s="31" t="str">
        <f>VLOOKUP(LEFT(Table1[[#This Row],[Short Rating]],1),Table3[],2,0)</f>
        <v>WELL Equity Rating</v>
      </c>
      <c r="J97" s="30">
        <f>COUNTIFS(Table1[Pursuing/Achieved],"Yes",Table1[Short Rating],Table1[[#This Row],[Short Rating]])/COUNTIF(Table1[Short Rating],Table1[[#This Row],[Short Rating]])</f>
        <v>0</v>
      </c>
      <c r="K97" s="30">
        <f>IF(LEFT(Table1[[#This Row],[Rating feature Name]],3) = "Inn", 11,VLOOKUP(LEFT(Table1[[#This Row],[WELL v2 Feature]],1),Table2[],2,0))</f>
        <v>10</v>
      </c>
      <c r="L97" s="30"/>
      <c r="M97" s="24"/>
    </row>
    <row r="98" spans="1:13" ht="32" x14ac:dyDescent="0.2">
      <c r="A98" s="16" t="s">
        <v>128</v>
      </c>
      <c r="B98" s="16" t="s">
        <v>99</v>
      </c>
      <c r="C98" s="16" t="s">
        <v>100</v>
      </c>
      <c r="D98" s="18" t="s">
        <v>308</v>
      </c>
      <c r="E98" s="21" t="s">
        <v>353</v>
      </c>
      <c r="F98" s="24" t="str">
        <f t="shared" si="4"/>
        <v>C06.3</v>
      </c>
      <c r="G98" s="24" t="str">
        <f t="shared" si="5"/>
        <v>SH1</v>
      </c>
      <c r="H98" s="16" t="str">
        <f>RIGHT(Table1[[#This Row],[WELL Rating Feature]],LEN(Table1[[#This Row],[WELL Rating Feature]])-5)</f>
        <v>Provide Sick Leave</v>
      </c>
      <c r="I98" s="28" t="str">
        <f>VLOOKUP(LEFT(Table1[[#This Row],[Short Rating]],1),Table3[],2,0)</f>
        <v>WELL Health-Safety Rating</v>
      </c>
      <c r="J98" s="24">
        <f>COUNTIFS(Table1[Pursuing/Achieved],"Yes",Table1[Short Rating],Table1[[#This Row],[Short Rating]])/COUNTIF(Table1[Short Rating],Table1[[#This Row],[Short Rating]])</f>
        <v>0</v>
      </c>
      <c r="K98" s="24">
        <f>IF(LEFT(Table1[[#This Row],[Rating feature Name]],3) = "Inn", 11,VLOOKUP(LEFT(Table1[[#This Row],[WELL v2 Feature]],1),Table2[],2,0))</f>
        <v>10</v>
      </c>
    </row>
    <row r="99" spans="1:13" ht="16" hidden="1" x14ac:dyDescent="0.2">
      <c r="A99" s="16" t="s">
        <v>214</v>
      </c>
      <c r="B99" s="16" t="s">
        <v>202</v>
      </c>
      <c r="C99" s="16" t="s">
        <v>207</v>
      </c>
      <c r="D99" s="37"/>
      <c r="E99" s="21" t="str">
        <f>E98</f>
        <v>No</v>
      </c>
      <c r="F99" s="24" t="str">
        <f t="shared" ref="F99:F130" si="6">IF(LEFT(B99,3)&amp;"."&amp;RIGHT(LEFT(C99,6),1)&lt;&gt;"WEL.",LEFT(B99,3)&amp;"."&amp;RIGHT(LEFT(C99,6),1), "")</f>
        <v>C06.3</v>
      </c>
      <c r="G99" s="24" t="str">
        <f t="shared" ref="G99:G130" si="7">LEFT(A99,SEARCH(":",A99)-1)</f>
        <v>EB4</v>
      </c>
      <c r="H99" s="16" t="str">
        <f>RIGHT(Table1[[#This Row],[WELL Rating Feature]],LEN(Table1[[#This Row],[WELL Rating Feature]])-5)</f>
        <v>Offer Sick Leave &amp; Flexible Work</v>
      </c>
      <c r="I99" s="28" t="str">
        <f>VLOOKUP(LEFT(Table1[[#This Row],[Short Rating]],1),Table3[],2,0)</f>
        <v>WELL Equity Rating</v>
      </c>
      <c r="J99" s="24">
        <f>COUNTIFS(Table1[Pursuing/Achieved],"Yes",Table1[Short Rating],Table1[[#This Row],[Short Rating]])/COUNTIF(Table1[Short Rating],Table1[[#This Row],[Short Rating]])</f>
        <v>0</v>
      </c>
      <c r="K99" s="24">
        <f>IF(LEFT(Table1[[#This Row],[Rating feature Name]],3) = "Inn", 11,VLOOKUP(LEFT(Table1[[#This Row],[WELL v2 Feature]],1),Table2[],2,0))</f>
        <v>10</v>
      </c>
      <c r="L99" s="24">
        <v>1</v>
      </c>
    </row>
    <row r="100" spans="1:13" s="30" customFormat="1" ht="32" x14ac:dyDescent="0.2">
      <c r="A100" s="29" t="s">
        <v>332</v>
      </c>
      <c r="B100" s="29" t="s">
        <v>99</v>
      </c>
      <c r="C100" s="29" t="s">
        <v>104</v>
      </c>
      <c r="D100" s="18" t="s">
        <v>308</v>
      </c>
      <c r="E100" s="21" t="s">
        <v>353</v>
      </c>
      <c r="F100" s="30" t="str">
        <f t="shared" si="6"/>
        <v>C06.4</v>
      </c>
      <c r="G100" s="30" t="str">
        <f t="shared" si="7"/>
        <v>SH4</v>
      </c>
      <c r="H100" s="29" t="str">
        <f>RIGHT(Table1[[#This Row],[WELL Rating Feature]],LEN(Table1[[#This Row],[WELL Rating Feature]])-5)</f>
        <v>Support Community Immunity</v>
      </c>
      <c r="I100" s="31" t="str">
        <f>VLOOKUP(LEFT(Table1[[#This Row],[Short Rating]],1),Table3[],2,0)</f>
        <v>WELL Health-Safety Rating</v>
      </c>
      <c r="J100" s="30">
        <f>COUNTIFS(Table1[Pursuing/Achieved],"Yes",Table1[Short Rating],Table1[[#This Row],[Short Rating]])/COUNTIF(Table1[Short Rating],Table1[[#This Row],[Short Rating]])</f>
        <v>0</v>
      </c>
      <c r="K100" s="30">
        <f>IF(LEFT(Table1[[#This Row],[Rating feature Name]],3) = "Inn", 11,VLOOKUP(LEFT(Table1[[#This Row],[WELL v2 Feature]],1),Table2[],2,0))</f>
        <v>10</v>
      </c>
      <c r="M100" s="24"/>
    </row>
    <row r="101" spans="1:13" ht="32" x14ac:dyDescent="0.2">
      <c r="A101" s="16" t="s">
        <v>186</v>
      </c>
      <c r="B101" s="29" t="s">
        <v>99</v>
      </c>
      <c r="C101" s="16" t="s">
        <v>370</v>
      </c>
      <c r="D101" s="18" t="s">
        <v>308</v>
      </c>
      <c r="E101" s="21" t="s">
        <v>353</v>
      </c>
      <c r="F101" s="24" t="str">
        <f t="shared" si="6"/>
        <v>C06.5</v>
      </c>
      <c r="G101" s="24" t="str">
        <f t="shared" si="7"/>
        <v>EB2</v>
      </c>
      <c r="H101" s="16" t="str">
        <f>RIGHT(Table1[[#This Row],[WELL Rating Feature]],LEN(Table1[[#This Row],[WELL Rating Feature]])-5)</f>
        <v>Provide Enhanced Health Benefits</v>
      </c>
      <c r="I101" s="28" t="str">
        <f>VLOOKUP(LEFT(Table1[[#This Row],[Short Rating]],1),Table3[],2,0)</f>
        <v>WELL Equity Rating</v>
      </c>
      <c r="J101" s="24">
        <f>COUNTIFS(Table1[Pursuing/Achieved],"Yes",Table1[Short Rating],Table1[[#This Row],[Short Rating]])/COUNTIF(Table1[Short Rating],Table1[[#This Row],[Short Rating]])</f>
        <v>0</v>
      </c>
      <c r="K101" s="24">
        <f>IF(LEFT(Table1[[#This Row],[Rating feature Name]],3) = "Inn", 11,VLOOKUP(LEFT(Table1[[#This Row],[WELL v2 Feature]],1),Table2[],2,0))</f>
        <v>10</v>
      </c>
    </row>
    <row r="102" spans="1:13" ht="16" x14ac:dyDescent="0.2">
      <c r="A102" s="16" t="s">
        <v>188</v>
      </c>
      <c r="B102" s="16" t="s">
        <v>282</v>
      </c>
      <c r="C102" s="16" t="s">
        <v>283</v>
      </c>
      <c r="D102" s="18" t="s">
        <v>308</v>
      </c>
      <c r="E102" s="21" t="s">
        <v>353</v>
      </c>
      <c r="F102" s="24" t="str">
        <f t="shared" si="6"/>
        <v>C08.1</v>
      </c>
      <c r="G102" s="24" t="str">
        <f t="shared" si="7"/>
        <v>EB7</v>
      </c>
      <c r="H102" s="16" t="str">
        <f>RIGHT(Table1[[#This Row],[WELL Rating Feature]],LEN(Table1[[#This Row],[WELL Rating Feature]])-5)</f>
        <v>Offer New Parent Leave &amp; Support</v>
      </c>
      <c r="I102" s="28" t="str">
        <f>VLOOKUP(LEFT(Table1[[#This Row],[Short Rating]],1),Table3[],2,0)</f>
        <v>WELL Equity Rating</v>
      </c>
      <c r="J102" s="24">
        <f>COUNTIFS(Table1[Pursuing/Achieved],"Yes",Table1[Short Rating],Table1[[#This Row],[Short Rating]])/COUNTIF(Table1[Short Rating],Table1[[#This Row],[Short Rating]])</f>
        <v>0</v>
      </c>
      <c r="K102" s="24">
        <f>IF(LEFT(Table1[[#This Row],[Rating feature Name]],3) = "Inn", 11,VLOOKUP(LEFT(Table1[[#This Row],[WELL v2 Feature]],1),Table2[],2,0))</f>
        <v>10</v>
      </c>
    </row>
    <row r="103" spans="1:13" ht="16" x14ac:dyDescent="0.2">
      <c r="A103" s="16" t="s">
        <v>224</v>
      </c>
      <c r="B103" s="16" t="s">
        <v>284</v>
      </c>
      <c r="C103" s="16" t="s">
        <v>285</v>
      </c>
      <c r="D103" s="18" t="s">
        <v>308</v>
      </c>
      <c r="E103" s="21" t="s">
        <v>353</v>
      </c>
      <c r="F103" s="24" t="str">
        <f t="shared" si="6"/>
        <v>C09.1</v>
      </c>
      <c r="G103" s="24" t="str">
        <f t="shared" si="7"/>
        <v>ES1</v>
      </c>
      <c r="H103" s="16" t="str">
        <f>RIGHT(Table1[[#This Row],[WELL Rating Feature]],LEN(Table1[[#This Row],[WELL Rating Feature]])-5)</f>
        <v>Offer Lactation Support</v>
      </c>
      <c r="I103" s="28" t="str">
        <f>VLOOKUP(LEFT(Table1[[#This Row],[Short Rating]],1),Table3[],2,0)</f>
        <v>WELL Equity Rating</v>
      </c>
      <c r="J103" s="24">
        <f>COUNTIFS(Table1[Pursuing/Achieved],"Yes",Table1[Short Rating],Table1[[#This Row],[Short Rating]])/COUNTIF(Table1[Short Rating],Table1[[#This Row],[Short Rating]])</f>
        <v>0</v>
      </c>
      <c r="K103" s="24">
        <f>IF(LEFT(Table1[[#This Row],[Rating feature Name]],3) = "Inn", 11,VLOOKUP(LEFT(Table1[[#This Row],[WELL v2 Feature]],1),Table2[],2,0))</f>
        <v>10</v>
      </c>
    </row>
    <row r="104" spans="1:13" ht="16" x14ac:dyDescent="0.2">
      <c r="A104" s="16" t="s">
        <v>224</v>
      </c>
      <c r="B104" s="16" t="s">
        <v>284</v>
      </c>
      <c r="C104" s="16" t="s">
        <v>286</v>
      </c>
      <c r="D104" s="18" t="s">
        <v>308</v>
      </c>
      <c r="E104" s="21" t="s">
        <v>353</v>
      </c>
      <c r="F104" s="24" t="str">
        <f t="shared" si="6"/>
        <v>C09.2</v>
      </c>
      <c r="G104" s="24" t="str">
        <f t="shared" si="7"/>
        <v>ES1</v>
      </c>
      <c r="H104" s="16" t="str">
        <f>RIGHT(Table1[[#This Row],[WELL Rating Feature]],LEN(Table1[[#This Row],[WELL Rating Feature]])-5)</f>
        <v>Offer Lactation Support</v>
      </c>
      <c r="I104" s="28" t="str">
        <f>VLOOKUP(LEFT(Table1[[#This Row],[Short Rating]],1),Table3[],2,0)</f>
        <v>WELL Equity Rating</v>
      </c>
      <c r="J104" s="24">
        <f>COUNTIFS(Table1[Pursuing/Achieved],"Yes",Table1[Short Rating],Table1[[#This Row],[Short Rating]])/COUNTIF(Table1[Short Rating],Table1[[#This Row],[Short Rating]])</f>
        <v>0</v>
      </c>
      <c r="K104" s="24">
        <f>IF(LEFT(Table1[[#This Row],[Rating feature Name]],3) = "Inn", 11,VLOOKUP(LEFT(Table1[[#This Row],[WELL v2 Feature]],1),Table2[],2,0))</f>
        <v>10</v>
      </c>
    </row>
    <row r="105" spans="1:13" ht="16" x14ac:dyDescent="0.2">
      <c r="A105" s="16" t="s">
        <v>187</v>
      </c>
      <c r="B105" s="16" t="s">
        <v>287</v>
      </c>
      <c r="C105" s="16" t="s">
        <v>288</v>
      </c>
      <c r="D105" s="18" t="s">
        <v>308</v>
      </c>
      <c r="E105" s="21" t="s">
        <v>353</v>
      </c>
      <c r="F105" s="24" t="str">
        <f t="shared" si="6"/>
        <v>C10.1</v>
      </c>
      <c r="G105" s="24" t="str">
        <f t="shared" si="7"/>
        <v>EB6</v>
      </c>
      <c r="H105" s="16" t="str">
        <f>RIGHT(Table1[[#This Row],[WELL Rating Feature]],LEN(Table1[[#This Row],[WELL Rating Feature]])-5)</f>
        <v>Offer Childcare Support</v>
      </c>
      <c r="I105" s="28" t="str">
        <f>VLOOKUP(LEFT(Table1[[#This Row],[Short Rating]],1),Table3[],2,0)</f>
        <v>WELL Equity Rating</v>
      </c>
      <c r="J105" s="24">
        <f>COUNTIFS(Table1[Pursuing/Achieved],"Yes",Table1[Short Rating],Table1[[#This Row],[Short Rating]])/COUNTIF(Table1[Short Rating],Table1[[#This Row],[Short Rating]])</f>
        <v>0</v>
      </c>
      <c r="K105" s="24">
        <f>IF(LEFT(Table1[[#This Row],[Rating feature Name]],3) = "Inn", 11,VLOOKUP(LEFT(Table1[[#This Row],[WELL v2 Feature]],1),Table2[],2,0))</f>
        <v>10</v>
      </c>
    </row>
    <row r="106" spans="1:13" ht="16" x14ac:dyDescent="0.2">
      <c r="A106" s="16" t="s">
        <v>215</v>
      </c>
      <c r="B106" s="16" t="s">
        <v>287</v>
      </c>
      <c r="C106" s="16" t="s">
        <v>289</v>
      </c>
      <c r="D106" s="18" t="s">
        <v>308</v>
      </c>
      <c r="E106" s="21" t="s">
        <v>353</v>
      </c>
      <c r="F106" s="24" t="str">
        <f t="shared" si="6"/>
        <v>C10.2</v>
      </c>
      <c r="G106" s="24" t="str">
        <f t="shared" si="7"/>
        <v>EB8</v>
      </c>
      <c r="H106" s="16" t="str">
        <f>RIGHT(Table1[[#This Row],[WELL Rating Feature]],LEN(Table1[[#This Row],[WELL Rating Feature]])-5)</f>
        <v>Support Family Leave</v>
      </c>
      <c r="I106" s="28" t="str">
        <f>VLOOKUP(LEFT(Table1[[#This Row],[Short Rating]],1),Table3[],2,0)</f>
        <v>WELL Equity Rating</v>
      </c>
      <c r="J106" s="24">
        <f>COUNTIFS(Table1[Pursuing/Achieved],"Yes",Table1[Short Rating],Table1[[#This Row],[Short Rating]])/COUNTIF(Table1[Short Rating],Table1[[#This Row],[Short Rating]])</f>
        <v>0</v>
      </c>
      <c r="K106" s="24">
        <f>IF(LEFT(Table1[[#This Row],[Rating feature Name]],3) = "Inn", 11,VLOOKUP(LEFT(Table1[[#This Row],[WELL v2 Feature]],1),Table2[],2,0))</f>
        <v>10</v>
      </c>
    </row>
    <row r="107" spans="1:13" ht="16" x14ac:dyDescent="0.2">
      <c r="A107" s="16" t="s">
        <v>215</v>
      </c>
      <c r="B107" s="16" t="s">
        <v>287</v>
      </c>
      <c r="C107" s="16" t="s">
        <v>290</v>
      </c>
      <c r="D107" s="18" t="s">
        <v>308</v>
      </c>
      <c r="E107" s="21" t="s">
        <v>353</v>
      </c>
      <c r="F107" s="24" t="str">
        <f t="shared" si="6"/>
        <v>C10.3</v>
      </c>
      <c r="G107" s="24" t="str">
        <f t="shared" si="7"/>
        <v>EB8</v>
      </c>
      <c r="H107" s="16" t="str">
        <f>RIGHT(Table1[[#This Row],[WELL Rating Feature]],LEN(Table1[[#This Row],[WELL Rating Feature]])-5)</f>
        <v>Support Family Leave</v>
      </c>
      <c r="I107" s="28" t="str">
        <f>VLOOKUP(LEFT(Table1[[#This Row],[Short Rating]],1),Table3[],2,0)</f>
        <v>WELL Equity Rating</v>
      </c>
      <c r="J107" s="24">
        <f>COUNTIFS(Table1[Pursuing/Achieved],"Yes",Table1[Short Rating],Table1[[#This Row],[Short Rating]])/COUNTIF(Table1[Short Rating],Table1[[#This Row],[Short Rating]])</f>
        <v>0</v>
      </c>
      <c r="K107" s="24">
        <f>IF(LEFT(Table1[[#This Row],[Rating feature Name]],3) = "Inn", 11,VLOOKUP(LEFT(Table1[[#This Row],[WELL v2 Feature]],1),Table2[],2,0))</f>
        <v>10</v>
      </c>
    </row>
    <row r="108" spans="1:13" ht="16" x14ac:dyDescent="0.2">
      <c r="A108" s="16" t="s">
        <v>196</v>
      </c>
      <c r="B108" s="16" t="s">
        <v>291</v>
      </c>
      <c r="C108" s="16" t="s">
        <v>292</v>
      </c>
      <c r="D108" s="18" t="s">
        <v>308</v>
      </c>
      <c r="E108" s="21" t="s">
        <v>353</v>
      </c>
      <c r="F108" s="24" t="str">
        <f t="shared" si="6"/>
        <v>C11.1</v>
      </c>
      <c r="G108" s="24" t="str">
        <f t="shared" si="7"/>
        <v>EC1</v>
      </c>
      <c r="H108" s="16" t="str">
        <f>RIGHT(Table1[[#This Row],[WELL Rating Feature]],LEN(Table1[[#This Row],[WELL Rating Feature]])-5)</f>
        <v>Engage Community</v>
      </c>
      <c r="I108" s="28" t="str">
        <f>VLOOKUP(LEFT(Table1[[#This Row],[Short Rating]],1),Table3[],2,0)</f>
        <v>WELL Equity Rating</v>
      </c>
      <c r="J108" s="24">
        <f>COUNTIFS(Table1[Pursuing/Achieved],"Yes",Table1[Short Rating],Table1[[#This Row],[Short Rating]])/COUNTIF(Table1[Short Rating],Table1[[#This Row],[Short Rating]])</f>
        <v>0</v>
      </c>
      <c r="K108" s="24">
        <f>IF(LEFT(Table1[[#This Row],[Rating feature Name]],3) = "Inn", 11,VLOOKUP(LEFT(Table1[[#This Row],[WELL v2 Feature]],1),Table2[],2,0))</f>
        <v>10</v>
      </c>
    </row>
    <row r="109" spans="1:13" ht="16" x14ac:dyDescent="0.2">
      <c r="A109" s="16" t="s">
        <v>197</v>
      </c>
      <c r="B109" s="16" t="s">
        <v>291</v>
      </c>
      <c r="C109" s="16" t="s">
        <v>293</v>
      </c>
      <c r="D109" s="18" t="s">
        <v>308</v>
      </c>
      <c r="E109" s="21" t="s">
        <v>353</v>
      </c>
      <c r="F109" s="24" t="str">
        <f t="shared" si="6"/>
        <v>C11.2</v>
      </c>
      <c r="G109" s="24" t="str">
        <f t="shared" si="7"/>
        <v>EC2</v>
      </c>
      <c r="H109" s="16" t="str">
        <f>RIGHT(Table1[[#This Row],[WELL Rating Feature]],LEN(Table1[[#This Row],[WELL Rating Feature]])-5)</f>
        <v>Provide Community Space</v>
      </c>
      <c r="I109" s="28" t="str">
        <f>VLOOKUP(LEFT(Table1[[#This Row],[Short Rating]],1),Table3[],2,0)</f>
        <v>WELL Equity Rating</v>
      </c>
      <c r="J109" s="24">
        <f>COUNTIFS(Table1[Pursuing/Achieved],"Yes",Table1[Short Rating],Table1[[#This Row],[Short Rating]])/COUNTIF(Table1[Short Rating],Table1[[#This Row],[Short Rating]])</f>
        <v>0</v>
      </c>
      <c r="K109" s="24">
        <f>IF(LEFT(Table1[[#This Row],[Rating feature Name]],3) = "Inn", 11,VLOOKUP(LEFT(Table1[[#This Row],[WELL v2 Feature]],1),Table2[],2,0))</f>
        <v>10</v>
      </c>
      <c r="M109" s="30"/>
    </row>
    <row r="110" spans="1:13" s="30" customFormat="1" ht="48" x14ac:dyDescent="0.2">
      <c r="A110" s="29" t="s">
        <v>333</v>
      </c>
      <c r="B110" s="29" t="s">
        <v>321</v>
      </c>
      <c r="C110" s="29" t="s">
        <v>322</v>
      </c>
      <c r="D110" s="18" t="s">
        <v>308</v>
      </c>
      <c r="E110" s="21" t="s">
        <v>353</v>
      </c>
      <c r="F110" s="30" t="str">
        <f t="shared" si="6"/>
        <v>C12.1</v>
      </c>
      <c r="G110" s="30" t="str">
        <f t="shared" si="7"/>
        <v>EE1</v>
      </c>
      <c r="H110" s="29" t="str">
        <f>RIGHT(Table1[[#This Row],[WELL Rating Feature]],LEN(Table1[[#This Row],[WELL Rating Feature]])-5)</f>
        <v>Create Workforce Assessment, Engagement and Belonging Plan</v>
      </c>
      <c r="I110" s="31" t="str">
        <f>VLOOKUP(LEFT(Table1[[#This Row],[Short Rating]],1),Table3[],2,0)</f>
        <v>WELL Equity Rating</v>
      </c>
      <c r="J110" s="30">
        <f>COUNTIFS(Table1[Pursuing/Achieved],"Yes",Table1[Short Rating],Table1[[#This Row],[Short Rating]])/COUNTIF(Table1[Short Rating],Table1[[#This Row],[Short Rating]])</f>
        <v>0</v>
      </c>
      <c r="K110" s="30">
        <f>IF(LEFT(Table1[[#This Row],[Rating feature Name]],3) = "Inn", 11,VLOOKUP(LEFT(Table1[[#This Row],[WELL v2 Feature]],1),Table2[],2,0))</f>
        <v>10</v>
      </c>
      <c r="M110" s="24"/>
    </row>
    <row r="111" spans="1:13" s="30" customFormat="1" ht="48" x14ac:dyDescent="0.2">
      <c r="A111" s="29" t="s">
        <v>334</v>
      </c>
      <c r="B111" s="29" t="s">
        <v>321</v>
      </c>
      <c r="C111" s="29" t="s">
        <v>323</v>
      </c>
      <c r="D111" s="18" t="s">
        <v>308</v>
      </c>
      <c r="E111" s="21" t="s">
        <v>353</v>
      </c>
      <c r="F111" s="30" t="str">
        <f t="shared" si="6"/>
        <v>C12.2</v>
      </c>
      <c r="G111" s="30" t="str">
        <f t="shared" si="7"/>
        <v>EH1</v>
      </c>
      <c r="H111" s="29" t="str">
        <f>RIGHT(Table1[[#This Row],[WELL Rating Feature]],LEN(Table1[[#This Row],[WELL Rating Feature]])-5)</f>
        <v>Implement Workforce Support Systems</v>
      </c>
      <c r="I111" s="31" t="str">
        <f>VLOOKUP(LEFT(Table1[[#This Row],[Short Rating]],1),Table3[],2,0)</f>
        <v>WELL Equity Rating</v>
      </c>
      <c r="J111" s="30">
        <f>COUNTIFS(Table1[Pursuing/Achieved],"Yes",Table1[Short Rating],Table1[[#This Row],[Short Rating]])/COUNTIF(Table1[Short Rating],Table1[[#This Row],[Short Rating]])</f>
        <v>0</v>
      </c>
      <c r="K111" s="30">
        <f>IF(LEFT(Table1[[#This Row],[Rating feature Name]],3) = "Inn", 11,VLOOKUP(LEFT(Table1[[#This Row],[WELL v2 Feature]],1),Table2[],2,0))</f>
        <v>10</v>
      </c>
      <c r="M111" s="24"/>
    </row>
    <row r="112" spans="1:13" s="25" customFormat="1" ht="48" x14ac:dyDescent="0.2">
      <c r="A112" s="29" t="s">
        <v>352</v>
      </c>
      <c r="B112" s="29" t="s">
        <v>321</v>
      </c>
      <c r="C112" s="29" t="s">
        <v>324</v>
      </c>
      <c r="D112" s="18" t="s">
        <v>308</v>
      </c>
      <c r="E112" s="21" t="s">
        <v>353</v>
      </c>
      <c r="F112" s="30" t="str">
        <f t="shared" si="6"/>
        <v>C12.3</v>
      </c>
      <c r="G112" s="30" t="str">
        <f t="shared" si="7"/>
        <v>EH2</v>
      </c>
      <c r="H112" s="29" t="str">
        <f>RIGHT(Table1[[#This Row],[WELL Rating Feature]],LEN(Table1[[#This Row],[WELL Rating Feature]])-5)</f>
        <v>Implement Fair Hiring and Pay Practices</v>
      </c>
      <c r="I112" s="31" t="str">
        <f>VLOOKUP(LEFT(Table1[[#This Row],[Short Rating]],1),Table3[],2,0)</f>
        <v>WELL Equity Rating</v>
      </c>
      <c r="J112" s="30">
        <f>COUNTIFS(Table1[Pursuing/Achieved],"Yes",Table1[Short Rating],Table1[[#This Row],[Short Rating]])/COUNTIF(Table1[Short Rating],Table1[[#This Row],[Short Rating]])</f>
        <v>0</v>
      </c>
      <c r="K112" s="30">
        <f>IF(LEFT(Table1[[#This Row],[Rating feature Name]],3) = "Inn", 11,VLOOKUP(LEFT(Table1[[#This Row],[WELL v2 Feature]],1),Table2[],2,0))</f>
        <v>10</v>
      </c>
      <c r="L112" s="30"/>
      <c r="M112" s="24"/>
    </row>
    <row r="113" spans="1:22" ht="32" x14ac:dyDescent="0.2">
      <c r="A113" s="16" t="s">
        <v>191</v>
      </c>
      <c r="B113" s="16" t="s">
        <v>294</v>
      </c>
      <c r="C113" s="16" t="s">
        <v>295</v>
      </c>
      <c r="D113" s="18" t="s">
        <v>308</v>
      </c>
      <c r="E113" s="21" t="s">
        <v>353</v>
      </c>
      <c r="F113" s="24" t="str">
        <f t="shared" si="6"/>
        <v>C13.1</v>
      </c>
      <c r="G113" s="24" t="str">
        <f t="shared" si="7"/>
        <v>ED1</v>
      </c>
      <c r="H113" s="16" t="str">
        <f>RIGHT(Table1[[#This Row],[WELL Rating Feature]],LEN(Table1[[#This Row],[WELL Rating Feature]])-5)</f>
        <v>Integrate Accessible &amp; Universal Design</v>
      </c>
      <c r="I113" s="28" t="str">
        <f>VLOOKUP(LEFT(Table1[[#This Row],[Short Rating]],1),Table3[],2,0)</f>
        <v>WELL Equity Rating</v>
      </c>
      <c r="J113" s="24">
        <f>COUNTIFS(Table1[Pursuing/Achieved],"Yes",Table1[Short Rating],Table1[[#This Row],[Short Rating]])/COUNTIF(Table1[Short Rating],Table1[[#This Row],[Short Rating]])</f>
        <v>0</v>
      </c>
      <c r="K113" s="24">
        <f>IF(LEFT(Table1[[#This Row],[Rating feature Name]],3) = "Inn", 11,VLOOKUP(LEFT(Table1[[#This Row],[WELL v2 Feature]],1),Table2[],2,0))</f>
        <v>10</v>
      </c>
    </row>
    <row r="114" spans="1:22" ht="32" x14ac:dyDescent="0.2">
      <c r="A114" s="16" t="s">
        <v>125</v>
      </c>
      <c r="B114" s="16" t="s">
        <v>95</v>
      </c>
      <c r="C114" s="16" t="s">
        <v>96</v>
      </c>
      <c r="D114" s="18" t="s">
        <v>308</v>
      </c>
      <c r="E114" s="21" t="s">
        <v>353</v>
      </c>
      <c r="F114" s="24" t="str">
        <f t="shared" si="6"/>
        <v>C14.1</v>
      </c>
      <c r="G114" s="24" t="str">
        <f t="shared" si="7"/>
        <v>SE4</v>
      </c>
      <c r="H114" s="16" t="str">
        <f>RIGHT(Table1[[#This Row],[WELL Rating Feature]],LEN(Table1[[#This Row],[WELL Rating Feature]])-5)</f>
        <v>Provide Emergency Resources</v>
      </c>
      <c r="I114" s="28" t="str">
        <f>VLOOKUP(LEFT(Table1[[#This Row],[Short Rating]],1),Table3[],2,0)</f>
        <v>WELL Health-Safety Rating</v>
      </c>
      <c r="J114" s="24">
        <f>COUNTIFS(Table1[Pursuing/Achieved],"Yes",Table1[Short Rating],Table1[[#This Row],[Short Rating]])/COUNTIF(Table1[Short Rating],Table1[[#This Row],[Short Rating]])</f>
        <v>0</v>
      </c>
      <c r="K114" s="24">
        <f>IF(LEFT(Table1[[#This Row],[Rating feature Name]],3) = "Inn", 11,VLOOKUP(LEFT(Table1[[#This Row],[WELL v2 Feature]],1),Table2[],2,0))</f>
        <v>10</v>
      </c>
    </row>
    <row r="115" spans="1:22" ht="32" x14ac:dyDescent="0.2">
      <c r="A115" s="16" t="s">
        <v>123</v>
      </c>
      <c r="B115" s="16" t="s">
        <v>92</v>
      </c>
      <c r="C115" s="16" t="s">
        <v>93</v>
      </c>
      <c r="D115" s="18" t="s">
        <v>308</v>
      </c>
      <c r="E115" s="21" t="s">
        <v>353</v>
      </c>
      <c r="F115" s="24" t="str">
        <f t="shared" si="6"/>
        <v>C15.1</v>
      </c>
      <c r="G115" s="24" t="str">
        <f t="shared" si="7"/>
        <v>SE2</v>
      </c>
      <c r="H115" s="16" t="str">
        <f>RIGHT(Table1[[#This Row],[WELL Rating Feature]],LEN(Table1[[#This Row],[WELL Rating Feature]])-5)</f>
        <v>Create Business Continuity Plan</v>
      </c>
      <c r="I115" s="28" t="str">
        <f>VLOOKUP(LEFT(Table1[[#This Row],[Short Rating]],1),Table3[],2,0)</f>
        <v>WELL Health-Safety Rating</v>
      </c>
      <c r="J115" s="24">
        <f>COUNTIFS(Table1[Pursuing/Achieved],"Yes",Table1[Short Rating],Table1[[#This Row],[Short Rating]])/COUNTIF(Table1[Short Rating],Table1[[#This Row],[Short Rating]])</f>
        <v>0</v>
      </c>
      <c r="K115" s="24">
        <f>IF(LEFT(Table1[[#This Row],[Rating feature Name]],3) = "Inn", 11,VLOOKUP(LEFT(Table1[[#This Row],[WELL v2 Feature]],1),Table2[],2,0))</f>
        <v>10</v>
      </c>
    </row>
    <row r="116" spans="1:22" ht="32" x14ac:dyDescent="0.2">
      <c r="A116" s="16" t="s">
        <v>126</v>
      </c>
      <c r="B116" s="16" t="s">
        <v>92</v>
      </c>
      <c r="C116" s="16" t="s">
        <v>97</v>
      </c>
      <c r="D116" s="18" t="s">
        <v>308</v>
      </c>
      <c r="E116" s="21" t="s">
        <v>353</v>
      </c>
      <c r="F116" s="24" t="str">
        <f t="shared" si="6"/>
        <v>C15.2</v>
      </c>
      <c r="G116" s="24" t="str">
        <f t="shared" si="7"/>
        <v>SE5</v>
      </c>
      <c r="H116" s="16" t="str">
        <f>RIGHT(Table1[[#This Row],[WELL Rating Feature]],LEN(Table1[[#This Row],[WELL Rating Feature]])-5)</f>
        <v>Bolster Emergency Resilience</v>
      </c>
      <c r="I116" s="28" t="str">
        <f>VLOOKUP(LEFT(Table1[[#This Row],[Short Rating]],1),Table3[],2,0)</f>
        <v>WELL Health-Safety Rating</v>
      </c>
      <c r="J116" s="24">
        <f>COUNTIFS(Table1[Pursuing/Achieved],"Yes",Table1[Short Rating],Table1[[#This Row],[Short Rating]])/COUNTIF(Table1[Short Rating],Table1[[#This Row],[Short Rating]])</f>
        <v>0</v>
      </c>
      <c r="K116" s="24">
        <f>IF(LEFT(Table1[[#This Row],[Rating feature Name]],3) = "Inn", 11,VLOOKUP(LEFT(Table1[[#This Row],[WELL v2 Feature]],1),Table2[],2,0))</f>
        <v>10</v>
      </c>
    </row>
    <row r="117" spans="1:22" ht="32" x14ac:dyDescent="0.2">
      <c r="A117" s="16" t="s">
        <v>124</v>
      </c>
      <c r="B117" s="16" t="s">
        <v>92</v>
      </c>
      <c r="C117" s="16" t="s">
        <v>94</v>
      </c>
      <c r="D117" s="18" t="s">
        <v>308</v>
      </c>
      <c r="E117" s="21" t="s">
        <v>353</v>
      </c>
      <c r="F117" s="24" t="str">
        <f t="shared" si="6"/>
        <v>C15.3</v>
      </c>
      <c r="G117" s="24" t="str">
        <f t="shared" si="7"/>
        <v>SE3</v>
      </c>
      <c r="H117" s="16" t="str">
        <f>RIGHT(Table1[[#This Row],[WELL Rating Feature]],LEN(Table1[[#This Row],[WELL Rating Feature]])-5)</f>
        <v>Plan for Healthy Re-Entry</v>
      </c>
      <c r="I117" s="28" t="str">
        <f>VLOOKUP(LEFT(Table1[[#This Row],[Short Rating]],1),Table3[],2,0)</f>
        <v>WELL Health-Safety Rating</v>
      </c>
      <c r="J117" s="24">
        <f>COUNTIFS(Table1[Pursuing/Achieved],"Yes",Table1[Short Rating],Table1[[#This Row],[Short Rating]])/COUNTIF(Table1[Short Rating],Table1[[#This Row],[Short Rating]])</f>
        <v>0</v>
      </c>
      <c r="K117" s="24">
        <f>IF(LEFT(Table1[[#This Row],[Rating feature Name]],3) = "Inn", 11,VLOOKUP(LEFT(Table1[[#This Row],[WELL v2 Feature]],1),Table2[],2,0))</f>
        <v>10</v>
      </c>
    </row>
    <row r="118" spans="1:22" ht="32" x14ac:dyDescent="0.2">
      <c r="A118" s="16" t="s">
        <v>127</v>
      </c>
      <c r="B118" s="16" t="s">
        <v>92</v>
      </c>
      <c r="C118" s="16" t="s">
        <v>98</v>
      </c>
      <c r="D118" s="18" t="s">
        <v>308</v>
      </c>
      <c r="E118" s="21" t="s">
        <v>353</v>
      </c>
      <c r="F118" s="24" t="str">
        <f t="shared" si="6"/>
        <v>C15.4</v>
      </c>
      <c r="G118" s="24" t="str">
        <f t="shared" si="7"/>
        <v>SE6</v>
      </c>
      <c r="H118" s="16" t="str">
        <f>RIGHT(Table1[[#This Row],[WELL Rating Feature]],LEN(Table1[[#This Row],[WELL Rating Feature]])-5)</f>
        <v>Establish Health Entry Requirements</v>
      </c>
      <c r="I118" s="28" t="str">
        <f>VLOOKUP(LEFT(Table1[[#This Row],[Short Rating]],1),Table3[],2,0)</f>
        <v>WELL Health-Safety Rating</v>
      </c>
      <c r="J118" s="24">
        <f>COUNTIFS(Table1[Pursuing/Achieved],"Yes",Table1[Short Rating],Table1[[#This Row],[Short Rating]])/COUNTIF(Table1[Short Rating],Table1[[#This Row],[Short Rating]])</f>
        <v>0</v>
      </c>
      <c r="K118" s="24">
        <f>IF(LEFT(Table1[[#This Row],[Rating feature Name]],3) = "Inn", 11,VLOOKUP(LEFT(Table1[[#This Row],[WELL v2 Feature]],1),Table2[],2,0))</f>
        <v>10</v>
      </c>
    </row>
    <row r="119" spans="1:22" ht="16" x14ac:dyDescent="0.2">
      <c r="A119" s="16" t="s">
        <v>199</v>
      </c>
      <c r="B119" s="16" t="s">
        <v>325</v>
      </c>
      <c r="C119" s="16" t="s">
        <v>326</v>
      </c>
      <c r="D119" s="18" t="s">
        <v>308</v>
      </c>
      <c r="E119" s="21" t="s">
        <v>353</v>
      </c>
      <c r="F119" s="24" t="str">
        <f t="shared" si="6"/>
        <v>C16.1</v>
      </c>
      <c r="G119" s="24" t="str">
        <f t="shared" si="7"/>
        <v>EC4</v>
      </c>
      <c r="H119" s="16" t="str">
        <f>RIGHT(Table1[[#This Row],[WELL Rating Feature]],LEN(Table1[[#This Row],[WELL Rating Feature]])-5)</f>
        <v>Allocate Affordable Housing</v>
      </c>
      <c r="I119" s="28" t="str">
        <f>VLOOKUP(LEFT(Table1[[#This Row],[Short Rating]],1),Table3[],2,0)</f>
        <v>WELL Equity Rating</v>
      </c>
      <c r="J119" s="24">
        <f>COUNTIFS(Table1[Pursuing/Achieved],"Yes",Table1[Short Rating],Table1[[#This Row],[Short Rating]])/COUNTIF(Table1[Short Rating],Table1[[#This Row],[Short Rating]])</f>
        <v>0</v>
      </c>
      <c r="K119" s="24">
        <f>IF(LEFT(Table1[[#This Row],[Rating feature Name]],3) = "Inn", 11,VLOOKUP(LEFT(Table1[[#This Row],[WELL v2 Feature]],1),Table2[],2,0))</f>
        <v>10</v>
      </c>
    </row>
    <row r="120" spans="1:22" ht="32" x14ac:dyDescent="0.2">
      <c r="A120" s="16" t="s">
        <v>183</v>
      </c>
      <c r="B120" s="16" t="s">
        <v>296</v>
      </c>
      <c r="C120" s="16" t="s">
        <v>297</v>
      </c>
      <c r="D120" s="18" t="s">
        <v>308</v>
      </c>
      <c r="E120" s="21" t="s">
        <v>353</v>
      </c>
      <c r="F120" s="24" t="str">
        <f t="shared" si="6"/>
        <v>C17.1</v>
      </c>
      <c r="G120" s="24" t="str">
        <f t="shared" si="7"/>
        <v>EH3</v>
      </c>
      <c r="H120" s="16" t="str">
        <f>RIGHT(Table1[[#This Row],[WELL Rating Feature]],LEN(Table1[[#This Row],[WELL Rating Feature]])-5)</f>
        <v>Disclose and Evaluate Responsible Labor Practices</v>
      </c>
      <c r="I120" s="28" t="str">
        <f>VLOOKUP(LEFT(Table1[[#This Row],[Short Rating]],1),Table3[],2,0)</f>
        <v>WELL Equity Rating</v>
      </c>
      <c r="J120" s="24">
        <f>COUNTIFS(Table1[Pursuing/Achieved],"Yes",Table1[Short Rating],Table1[[#This Row],[Short Rating]])/COUNTIF(Table1[Short Rating],Table1[[#This Row],[Short Rating]])</f>
        <v>0</v>
      </c>
      <c r="K120" s="24">
        <f>IF(LEFT(Table1[[#This Row],[Rating feature Name]],3) = "Inn", 11,VLOOKUP(LEFT(Table1[[#This Row],[WELL v2 Feature]],1),Table2[],2,0))</f>
        <v>10</v>
      </c>
    </row>
    <row r="121" spans="1:22" ht="32" x14ac:dyDescent="0.2">
      <c r="A121" s="16" t="s">
        <v>184</v>
      </c>
      <c r="B121" s="16" t="s">
        <v>296</v>
      </c>
      <c r="C121" s="16" t="s">
        <v>298</v>
      </c>
      <c r="D121" s="18" t="s">
        <v>308</v>
      </c>
      <c r="E121" s="21" t="s">
        <v>353</v>
      </c>
      <c r="F121" s="24" t="str">
        <f t="shared" si="6"/>
        <v>C17.2</v>
      </c>
      <c r="G121" s="24" t="str">
        <f t="shared" si="7"/>
        <v>EH4</v>
      </c>
      <c r="H121" s="16" t="str">
        <f>RIGHT(Table1[[#This Row],[WELL Rating Feature]],LEN(Table1[[#This Row],[WELL Rating Feature]])-5)</f>
        <v>Implement Responsible Labor Practices</v>
      </c>
      <c r="I121" s="28" t="str">
        <f>VLOOKUP(LEFT(Table1[[#This Row],[Short Rating]],1),Table3[],2,0)</f>
        <v>WELL Equity Rating</v>
      </c>
      <c r="J121" s="24">
        <f>COUNTIFS(Table1[Pursuing/Achieved],"Yes",Table1[Short Rating],Table1[[#This Row],[Short Rating]])/COUNTIF(Table1[Short Rating],Table1[[#This Row],[Short Rating]])</f>
        <v>0</v>
      </c>
      <c r="K121" s="24">
        <f>IF(LEFT(Table1[[#This Row],[Rating feature Name]],3) = "Inn", 11,VLOOKUP(LEFT(Table1[[#This Row],[WELL v2 Feature]],1),Table2[],2,0))</f>
        <v>10</v>
      </c>
      <c r="M121" s="30"/>
    </row>
    <row r="122" spans="1:22" ht="48" x14ac:dyDescent="0.2">
      <c r="A122" s="16" t="s">
        <v>190</v>
      </c>
      <c r="B122" s="16" t="s">
        <v>299</v>
      </c>
      <c r="C122" s="16" t="s">
        <v>300</v>
      </c>
      <c r="D122" s="18" t="s">
        <v>308</v>
      </c>
      <c r="E122" s="21" t="s">
        <v>353</v>
      </c>
      <c r="F122" s="24" t="str">
        <f t="shared" si="6"/>
        <v>C18.1</v>
      </c>
      <c r="G122" s="24" t="str">
        <f t="shared" si="7"/>
        <v>EB11</v>
      </c>
      <c r="H122" s="16" t="str">
        <f>RIGHT(Table1[[#This Row],[WELL Rating Feature]],LEN(Table1[[#This Row],[WELL Rating Feature]])-5)</f>
        <v xml:space="preserve"> Support Victims of Domestic Violence</v>
      </c>
      <c r="I122" s="28" t="str">
        <f>VLOOKUP(LEFT(Table1[[#This Row],[Short Rating]],1),Table3[],2,0)</f>
        <v>WELL Equity Rating</v>
      </c>
      <c r="J122" s="24">
        <f>COUNTIFS(Table1[Pursuing/Achieved],"Yes",Table1[Short Rating],Table1[[#This Row],[Short Rating]])/COUNTIF(Table1[Short Rating],Table1[[#This Row],[Short Rating]])</f>
        <v>0</v>
      </c>
      <c r="K122" s="24">
        <f>IF(LEFT(Table1[[#This Row],[Rating feature Name]],3) = "Inn", 11,VLOOKUP(LEFT(Table1[[#This Row],[WELL v2 Feature]],1),Table2[],2,0))</f>
        <v>10</v>
      </c>
      <c r="M122" s="30"/>
    </row>
    <row r="123" spans="1:22" ht="32" x14ac:dyDescent="0.2">
      <c r="A123" s="16" t="s">
        <v>189</v>
      </c>
      <c r="B123" s="16" t="s">
        <v>304</v>
      </c>
      <c r="C123" s="16" t="s">
        <v>314</v>
      </c>
      <c r="D123" s="18" t="s">
        <v>308</v>
      </c>
      <c r="E123" s="21" t="s">
        <v>353</v>
      </c>
      <c r="F123" s="24" t="str">
        <f t="shared" si="6"/>
        <v>C19.1</v>
      </c>
      <c r="G123" s="24" t="str">
        <f t="shared" si="7"/>
        <v>EB10</v>
      </c>
      <c r="H123" s="16" t="str">
        <f>RIGHT(Table1[[#This Row],[WELL Rating Feature]],LEN(Table1[[#This Row],[WELL Rating Feature]])-5)</f>
        <v xml:space="preserve"> Establish Education &amp; Support</v>
      </c>
      <c r="I123" s="28" t="str">
        <f>VLOOKUP(LEFT(Table1[[#This Row],[Short Rating]],1),Table3[],2,0)</f>
        <v>WELL Equity Rating</v>
      </c>
      <c r="J123" s="24">
        <f>COUNTIFS(Table1[Pursuing/Achieved],"Yes",Table1[Short Rating],Table1[[#This Row],[Short Rating]])/COUNTIF(Table1[Short Rating],Table1[[#This Row],[Short Rating]])</f>
        <v>0</v>
      </c>
      <c r="K123" s="24">
        <f>IF(LEFT(Table1[[#This Row],[Rating feature Name]],3) = "Inn", 11,VLOOKUP(LEFT(Table1[[#This Row],[WELL v2 Feature]],1),Table2[],2,0))</f>
        <v>10</v>
      </c>
    </row>
    <row r="124" spans="1:22" s="30" customFormat="1" ht="32" x14ac:dyDescent="0.2">
      <c r="A124" s="16" t="s">
        <v>198</v>
      </c>
      <c r="B124" s="16" t="s">
        <v>305</v>
      </c>
      <c r="C124" s="16" t="s">
        <v>313</v>
      </c>
      <c r="D124" s="18" t="s">
        <v>308</v>
      </c>
      <c r="E124" s="21" t="s">
        <v>353</v>
      </c>
      <c r="F124" s="24" t="str">
        <f t="shared" si="6"/>
        <v>C20.1</v>
      </c>
      <c r="G124" s="24" t="str">
        <f t="shared" si="7"/>
        <v>EC3</v>
      </c>
      <c r="H124" s="16" t="str">
        <f>RIGHT(Table1[[#This Row],[WELL Rating Feature]],LEN(Table1[[#This Row],[WELL Rating Feature]])-5)</f>
        <v>Historical Acknowledgement</v>
      </c>
      <c r="I124" s="28" t="str">
        <f>VLOOKUP(LEFT(Table1[[#This Row],[Short Rating]],1),Table3[],2,0)</f>
        <v>WELL Equity Rating</v>
      </c>
      <c r="J124" s="24">
        <f>COUNTIFS(Table1[Pursuing/Achieved],"Yes",Table1[Short Rating],Table1[[#This Row],[Short Rating]])/COUNTIF(Table1[Short Rating],Table1[[#This Row],[Short Rating]])</f>
        <v>0</v>
      </c>
      <c r="K124" s="24">
        <f>IF(LEFT(Table1[[#This Row],[Rating feature Name]],3) = "Inn", 11,VLOOKUP(LEFT(Table1[[#This Row],[WELL v2 Feature]],1),Table2[],2,0))</f>
        <v>10</v>
      </c>
      <c r="L124" s="24"/>
    </row>
    <row r="125" spans="1:22" ht="16" hidden="1" x14ac:dyDescent="0.2">
      <c r="A125" s="29" t="s">
        <v>345</v>
      </c>
      <c r="B125" s="29" t="s">
        <v>169</v>
      </c>
      <c r="C125" s="29"/>
      <c r="D125" s="19" t="s">
        <v>309</v>
      </c>
      <c r="E125" s="21" t="str">
        <f t="shared" ref="E125:E127" si="8">$E$134</f>
        <v>No</v>
      </c>
      <c r="F125" s="30" t="str">
        <f t="shared" si="6"/>
        <v/>
      </c>
      <c r="G125" s="30" t="str">
        <f t="shared" si="7"/>
        <v>EI1</v>
      </c>
      <c r="H125" s="29" t="str">
        <f>RIGHT(Table1[[#This Row],[WELL Rating Feature]],LEN(Table1[[#This Row],[WELL Rating Feature]])-5)</f>
        <v>Innovation I</v>
      </c>
      <c r="I125" s="31" t="str">
        <f>VLOOKUP(LEFT(Table1[[#This Row],[Short Rating]],1),Table3[],2,0)</f>
        <v>WELL Equity Rating</v>
      </c>
      <c r="J125" s="30">
        <f>COUNTIFS(Table1[Pursuing/Achieved],"Yes",Table1[Short Rating],Table1[[#This Row],[Short Rating]])/COUNTIF(Table1[Short Rating],Table1[[#This Row],[Short Rating]])</f>
        <v>0</v>
      </c>
      <c r="K125" s="24">
        <f>IF(LEFT(Table1[[#This Row],[Rating feature Name]],3) = "Inn", 11,VLOOKUP(LEFT(Table1[[#This Row],[WELL v2 Feature]],1),Table2[],2,0))</f>
        <v>11</v>
      </c>
      <c r="L125" s="30">
        <v>1</v>
      </c>
      <c r="V125" s="25"/>
    </row>
    <row r="126" spans="1:22" ht="16" hidden="1" x14ac:dyDescent="0.2">
      <c r="A126" s="16" t="s">
        <v>346</v>
      </c>
      <c r="B126" s="16" t="s">
        <v>169</v>
      </c>
      <c r="C126" s="16"/>
      <c r="D126" s="19" t="s">
        <v>309</v>
      </c>
      <c r="E126" s="21" t="str">
        <f t="shared" si="8"/>
        <v>No</v>
      </c>
      <c r="F126" s="24" t="str">
        <f t="shared" si="6"/>
        <v/>
      </c>
      <c r="G126" s="24" t="str">
        <f t="shared" si="7"/>
        <v>EI2</v>
      </c>
      <c r="H126" s="16" t="str">
        <f>RIGHT(Table1[[#This Row],[WELL Rating Feature]],LEN(Table1[[#This Row],[WELL Rating Feature]])-5)</f>
        <v>Innovation I</v>
      </c>
      <c r="I126" s="28" t="str">
        <f>VLOOKUP(LEFT(Table1[[#This Row],[Short Rating]],1),Table3[],2,0)</f>
        <v>WELL Equity Rating</v>
      </c>
      <c r="J126" s="24">
        <f>COUNTIFS(Table1[Pursuing/Achieved],"Yes",Table1[Short Rating],Table1[[#This Row],[Short Rating]])/COUNTIF(Table1[Short Rating],Table1[[#This Row],[Short Rating]])</f>
        <v>0</v>
      </c>
      <c r="K126" s="24">
        <f>IF(LEFT(Table1[[#This Row],[Rating feature Name]],3) = "Inn", 11,VLOOKUP(LEFT(Table1[[#This Row],[WELL v2 Feature]],1),Table2[],2,0))</f>
        <v>11</v>
      </c>
      <c r="L126" s="24">
        <v>1</v>
      </c>
    </row>
    <row r="127" spans="1:22" ht="16" hidden="1" x14ac:dyDescent="0.2">
      <c r="A127" s="16" t="s">
        <v>347</v>
      </c>
      <c r="B127" s="16" t="s">
        <v>169</v>
      </c>
      <c r="C127" s="16"/>
      <c r="D127" s="19" t="s">
        <v>309</v>
      </c>
      <c r="E127" s="21" t="str">
        <f t="shared" si="8"/>
        <v>No</v>
      </c>
      <c r="F127" s="24" t="str">
        <f t="shared" si="6"/>
        <v/>
      </c>
      <c r="G127" s="24" t="str">
        <f t="shared" si="7"/>
        <v>EI3</v>
      </c>
      <c r="H127" s="16" t="str">
        <f>RIGHT(Table1[[#This Row],[WELL Rating Feature]],LEN(Table1[[#This Row],[WELL Rating Feature]])-5)</f>
        <v>Innovation III</v>
      </c>
      <c r="I127" s="28" t="str">
        <f>VLOOKUP(LEFT(Table1[[#This Row],[Short Rating]],1),Table3[],2,0)</f>
        <v>WELL Equity Rating</v>
      </c>
      <c r="J127" s="24">
        <f>COUNTIFS(Table1[Pursuing/Achieved],"Yes",Table1[Short Rating],Table1[[#This Row],[Short Rating]])/COUNTIF(Table1[Short Rating],Table1[[#This Row],[Short Rating]])</f>
        <v>0</v>
      </c>
      <c r="K127" s="24">
        <f>IF(LEFT(Table1[[#This Row],[Rating feature Name]],3) = "Inn", 11,VLOOKUP(LEFT(Table1[[#This Row],[WELL v2 Feature]],1),Table2[],2,0))</f>
        <v>11</v>
      </c>
      <c r="L127" s="24">
        <v>1</v>
      </c>
    </row>
    <row r="128" spans="1:22" s="30" customFormat="1" ht="32" x14ac:dyDescent="0.2">
      <c r="A128" s="16" t="s">
        <v>343</v>
      </c>
      <c r="B128" s="29" t="s">
        <v>312</v>
      </c>
      <c r="C128" s="29"/>
      <c r="D128" s="35" t="s">
        <v>309</v>
      </c>
      <c r="E128" s="21" t="s">
        <v>353</v>
      </c>
      <c r="F128" s="30" t="str">
        <f t="shared" si="6"/>
        <v/>
      </c>
      <c r="G128" s="30" t="str">
        <f t="shared" si="7"/>
        <v>SI4</v>
      </c>
      <c r="H128" s="29" t="str">
        <f>RIGHT(Table1[[#This Row],[WELL Rating Feature]],LEN(Table1[[#This Row],[WELL Rating Feature]])-5)</f>
        <v>Innovation IV</v>
      </c>
      <c r="I128" s="32" t="str">
        <f>VLOOKUP(LEFT(Table1[[#This Row],[Short Rating]],1),Table3[],2,0)</f>
        <v>WELL Health-Safety Rating</v>
      </c>
      <c r="J128" s="30">
        <f>COUNTIFS(Table1[Pursuing/Achieved],"Yes",Table1[Short Rating],Table1[[#This Row],[Short Rating]])/COUNTIF(Table1[Short Rating],Table1[[#This Row],[Short Rating]])</f>
        <v>0</v>
      </c>
      <c r="K128" s="30">
        <f>IF(LEFT(Table1[[#This Row],[Rating feature Name]],3) = "Inn", 11,VLOOKUP(LEFT(Table1[[#This Row],[WELL v2 Feature]],1),Table2[],2,0))</f>
        <v>11</v>
      </c>
    </row>
    <row r="129" spans="1:14" s="30" customFormat="1" ht="16" hidden="1" x14ac:dyDescent="0.2">
      <c r="A129" s="16" t="s">
        <v>340</v>
      </c>
      <c r="B129" s="16" t="s">
        <v>169</v>
      </c>
      <c r="C129" s="16"/>
      <c r="D129" s="19" t="s">
        <v>309</v>
      </c>
      <c r="E129" s="21" t="str">
        <f>$E$134</f>
        <v>No</v>
      </c>
      <c r="F129" s="24" t="str">
        <f t="shared" si="6"/>
        <v/>
      </c>
      <c r="G129" s="24" t="str">
        <f t="shared" si="7"/>
        <v>SI1</v>
      </c>
      <c r="H129" s="16" t="str">
        <f>RIGHT(Table1[[#This Row],[WELL Rating Feature]],LEN(Table1[[#This Row],[WELL Rating Feature]])-5)</f>
        <v>Innovation I</v>
      </c>
      <c r="I129" s="28" t="str">
        <f>VLOOKUP(LEFT(Table1[[#This Row],[Short Rating]],1),Table3[],2,0)</f>
        <v>WELL Health-Safety Rating</v>
      </c>
      <c r="J129" s="24">
        <f>COUNTIFS(Table1[Pursuing/Achieved],"Yes",Table1[Short Rating],Table1[[#This Row],[Short Rating]])/COUNTIF(Table1[Short Rating],Table1[[#This Row],[Short Rating]])</f>
        <v>0</v>
      </c>
      <c r="K129" s="24">
        <f>IF(LEFT(Table1[[#This Row],[Rating feature Name]],3) = "Inn", 11,VLOOKUP(LEFT(Table1[[#This Row],[WELL v2 Feature]],1),Table2[],2,0))</f>
        <v>11</v>
      </c>
      <c r="L129" s="24">
        <v>1</v>
      </c>
    </row>
    <row r="130" spans="1:14" s="30" customFormat="1" ht="16" hidden="1" x14ac:dyDescent="0.2">
      <c r="A130" s="16" t="s">
        <v>341</v>
      </c>
      <c r="B130" s="16" t="s">
        <v>169</v>
      </c>
      <c r="C130" s="16"/>
      <c r="D130" s="19" t="s">
        <v>309</v>
      </c>
      <c r="E130" s="21" t="str">
        <f t="shared" ref="E130:E131" si="9">$E$134</f>
        <v>No</v>
      </c>
      <c r="F130" s="24" t="str">
        <f t="shared" si="6"/>
        <v/>
      </c>
      <c r="G130" s="24" t="str">
        <f t="shared" si="7"/>
        <v>SI2</v>
      </c>
      <c r="H130" s="16" t="str">
        <f>RIGHT(Table1[[#This Row],[WELL Rating Feature]],LEN(Table1[[#This Row],[WELL Rating Feature]])-5)</f>
        <v>Innovation II</v>
      </c>
      <c r="I130" s="28" t="str">
        <f>VLOOKUP(LEFT(Table1[[#This Row],[Short Rating]],1),Table3[],2,0)</f>
        <v>WELL Health-Safety Rating</v>
      </c>
      <c r="J130" s="24">
        <f>COUNTIFS(Table1[Pursuing/Achieved],"Yes",Table1[Short Rating],Table1[[#This Row],[Short Rating]])/COUNTIF(Table1[Short Rating],Table1[[#This Row],[Short Rating]])</f>
        <v>0</v>
      </c>
      <c r="K130" s="24">
        <f>IF(LEFT(Table1[[#This Row],[Rating feature Name]],3) = "Inn", 11,VLOOKUP(LEFT(Table1[[#This Row],[WELL v2 Feature]],1),Table2[],2,0))</f>
        <v>11</v>
      </c>
      <c r="L130" s="24">
        <v>1</v>
      </c>
      <c r="M130" s="24"/>
      <c r="N130" s="24"/>
    </row>
    <row r="131" spans="1:14" s="30" customFormat="1" ht="16" hidden="1" x14ac:dyDescent="0.2">
      <c r="A131" s="16" t="s">
        <v>342</v>
      </c>
      <c r="B131" s="16" t="s">
        <v>169</v>
      </c>
      <c r="C131" s="16"/>
      <c r="D131" s="19" t="s">
        <v>309</v>
      </c>
      <c r="E131" s="21" t="str">
        <f t="shared" si="9"/>
        <v>No</v>
      </c>
      <c r="F131" s="24" t="str">
        <f t="shared" ref="F131:F139" si="10">IF(LEFT(B131,3)&amp;"."&amp;RIGHT(LEFT(C131,6),1)&lt;&gt;"WEL.",LEFT(B131,3)&amp;"."&amp;RIGHT(LEFT(C131,6),1), "")</f>
        <v/>
      </c>
      <c r="G131" s="24" t="str">
        <f t="shared" ref="G131:G139" si="11">LEFT(A131,SEARCH(":",A131)-1)</f>
        <v>SI3</v>
      </c>
      <c r="H131" s="16" t="str">
        <f>RIGHT(Table1[[#This Row],[WELL Rating Feature]],LEN(Table1[[#This Row],[WELL Rating Feature]])-5)</f>
        <v>Innovation III</v>
      </c>
      <c r="I131" s="28" t="str">
        <f>VLOOKUP(LEFT(Table1[[#This Row],[Short Rating]],1),Table3[],2,0)</f>
        <v>WELL Health-Safety Rating</v>
      </c>
      <c r="J131" s="24">
        <f>COUNTIFS(Table1[Pursuing/Achieved],"Yes",Table1[Short Rating],Table1[[#This Row],[Short Rating]])/COUNTIF(Table1[Short Rating],Table1[[#This Row],[Short Rating]])</f>
        <v>0</v>
      </c>
      <c r="K131" s="24">
        <f>IF(LEFT(Table1[[#This Row],[Rating feature Name]],3) = "Inn", 11,VLOOKUP(LEFT(Table1[[#This Row],[WELL v2 Feature]],1),Table2[],2,0))</f>
        <v>11</v>
      </c>
      <c r="L131" s="24">
        <v>1</v>
      </c>
      <c r="M131" s="24"/>
      <c r="N131" s="24"/>
    </row>
    <row r="132" spans="1:14" s="30" customFormat="1" ht="32" hidden="1" x14ac:dyDescent="0.2">
      <c r="A132" s="29" t="s">
        <v>339</v>
      </c>
      <c r="B132" s="29" t="s">
        <v>312</v>
      </c>
      <c r="C132" s="29"/>
      <c r="D132" s="35" t="s">
        <v>309</v>
      </c>
      <c r="E132" s="21" t="str">
        <f>E128</f>
        <v>No</v>
      </c>
      <c r="F132" s="30" t="str">
        <f t="shared" si="10"/>
        <v/>
      </c>
      <c r="G132" s="30" t="str">
        <f t="shared" si="11"/>
        <v>PI5</v>
      </c>
      <c r="H132" s="29" t="str">
        <f>RIGHT(Table1[[#This Row],[WELL Rating Feature]],LEN(Table1[[#This Row],[WELL Rating Feature]])-5)</f>
        <v>Innovation V</v>
      </c>
      <c r="I132" s="32" t="str">
        <f>VLOOKUP(LEFT(Table1[[#This Row],[Short Rating]],1),Table3[],2,0)</f>
        <v>WELL Performance Rating</v>
      </c>
      <c r="J132" s="30">
        <f>COUNTIFS(Table1[Pursuing/Achieved],"Yes",Table1[Short Rating],Table1[[#This Row],[Short Rating]])/COUNTIF(Table1[Short Rating],Table1[[#This Row],[Short Rating]])</f>
        <v>0</v>
      </c>
      <c r="K132" s="30">
        <f>IF(LEFT(Table1[[#This Row],[Rating feature Name]],3) = "Inn", 11,VLOOKUP(LEFT(Table1[[#This Row],[WELL v2 Feature]],1),Table2[],2,0))</f>
        <v>11</v>
      </c>
      <c r="L132" s="30">
        <v>1</v>
      </c>
    </row>
    <row r="133" spans="1:14" s="30" customFormat="1" ht="32" x14ac:dyDescent="0.2">
      <c r="A133" s="16" t="s">
        <v>348</v>
      </c>
      <c r="B133" s="29" t="s">
        <v>310</v>
      </c>
      <c r="C133" s="29"/>
      <c r="D133" s="35" t="s">
        <v>309</v>
      </c>
      <c r="E133" s="21" t="s">
        <v>353</v>
      </c>
      <c r="F133" s="30" t="str">
        <f t="shared" si="10"/>
        <v/>
      </c>
      <c r="G133" s="30" t="str">
        <f t="shared" si="11"/>
        <v>EI4</v>
      </c>
      <c r="H133" s="29" t="str">
        <f>RIGHT(Table1[[#This Row],[WELL Rating Feature]],LEN(Table1[[#This Row],[WELL Rating Feature]])-5)</f>
        <v>Innovation IV</v>
      </c>
      <c r="I133" s="32" t="str">
        <f>VLOOKUP(LEFT(Table1[[#This Row],[Short Rating]],1),Table3[],2,0)</f>
        <v>WELL Equity Rating</v>
      </c>
      <c r="J133" s="30">
        <f>COUNTIFS(Table1[Pursuing/Achieved],"Yes",Table1[Short Rating],Table1[[#This Row],[Short Rating]])/COUNTIF(Table1[Short Rating],Table1[[#This Row],[Short Rating]])</f>
        <v>0</v>
      </c>
      <c r="K133" s="30">
        <f>IF(LEFT(Table1[[#This Row],[Rating feature Name]],3) = "Inn", 11,VLOOKUP(LEFT(Table1[[#This Row],[WELL v2 Feature]],1),Table2[],2,0))</f>
        <v>11</v>
      </c>
    </row>
    <row r="134" spans="1:14" s="30" customFormat="1" ht="16" x14ac:dyDescent="0.2">
      <c r="A134" s="16" t="s">
        <v>335</v>
      </c>
      <c r="B134" s="16" t="s">
        <v>169</v>
      </c>
      <c r="C134" s="16"/>
      <c r="D134" s="19" t="s">
        <v>309</v>
      </c>
      <c r="E134" s="21" t="s">
        <v>353</v>
      </c>
      <c r="F134" s="24" t="str">
        <f t="shared" si="10"/>
        <v/>
      </c>
      <c r="G134" s="24" t="str">
        <f t="shared" si="11"/>
        <v>PI1</v>
      </c>
      <c r="H134" s="16" t="str">
        <f>RIGHT(Table1[[#This Row],[WELL Rating Feature]],LEN(Table1[[#This Row],[WELL Rating Feature]])-5)</f>
        <v>Innovation I</v>
      </c>
      <c r="I134" s="28" t="str">
        <f>VLOOKUP(LEFT(Table1[[#This Row],[Short Rating]],1),Table3[],2,0)</f>
        <v>WELL Performance Rating</v>
      </c>
      <c r="J134" s="24">
        <f>COUNTIFS(Table1[Pursuing/Achieved],"Yes",Table1[Short Rating],Table1[[#This Row],[Short Rating]])/COUNTIF(Table1[Short Rating],Table1[[#This Row],[Short Rating]])</f>
        <v>0</v>
      </c>
      <c r="K134" s="24">
        <f>IF(LEFT(Table1[[#This Row],[Rating feature Name]],3) = "Inn", 11,VLOOKUP(LEFT(Table1[[#This Row],[WELL v2 Feature]],1),Table2[],2,0))</f>
        <v>11</v>
      </c>
      <c r="L134" s="24"/>
    </row>
    <row r="135" spans="1:14" s="30" customFormat="1" ht="16" hidden="1" x14ac:dyDescent="0.2">
      <c r="A135" s="16" t="s">
        <v>336</v>
      </c>
      <c r="B135" s="16" t="s">
        <v>169</v>
      </c>
      <c r="C135" s="16"/>
      <c r="D135" s="19" t="s">
        <v>309</v>
      </c>
      <c r="E135" s="21" t="str">
        <f>E134</f>
        <v>No</v>
      </c>
      <c r="F135" s="24" t="str">
        <f t="shared" si="10"/>
        <v/>
      </c>
      <c r="G135" s="24" t="str">
        <f t="shared" si="11"/>
        <v>PI2</v>
      </c>
      <c r="H135" s="16" t="str">
        <f>RIGHT(Table1[[#This Row],[WELL Rating Feature]],LEN(Table1[[#This Row],[WELL Rating Feature]])-5)</f>
        <v>Innovation II</v>
      </c>
      <c r="I135" s="28" t="str">
        <f>VLOOKUP(LEFT(Table1[[#This Row],[Short Rating]],1),Table3[],2,0)</f>
        <v>WELL Performance Rating</v>
      </c>
      <c r="J135" s="24">
        <f>COUNTIFS(Table1[Pursuing/Achieved],"Yes",Table1[Short Rating],Table1[[#This Row],[Short Rating]])/COUNTIF(Table1[Short Rating],Table1[[#This Row],[Short Rating]])</f>
        <v>0</v>
      </c>
      <c r="K135" s="24">
        <f>IF(LEFT(Table1[[#This Row],[Rating feature Name]],3) = "Inn", 11,VLOOKUP(LEFT(Table1[[#This Row],[WELL v2 Feature]],1),Table2[],2,0))</f>
        <v>11</v>
      </c>
      <c r="L135" s="24">
        <v>1</v>
      </c>
    </row>
    <row r="136" spans="1:14" ht="16" hidden="1" x14ac:dyDescent="0.2">
      <c r="A136" s="29" t="s">
        <v>337</v>
      </c>
      <c r="B136" s="29" t="s">
        <v>169</v>
      </c>
      <c r="C136" s="29"/>
      <c r="D136" s="19" t="s">
        <v>309</v>
      </c>
      <c r="E136" s="21" t="str">
        <f>E135</f>
        <v>No</v>
      </c>
      <c r="F136" s="30" t="str">
        <f t="shared" si="10"/>
        <v/>
      </c>
      <c r="G136" s="30" t="str">
        <f t="shared" si="11"/>
        <v>PI3</v>
      </c>
      <c r="H136" s="29" t="str">
        <f>RIGHT(Table1[[#This Row],[WELL Rating Feature]],LEN(Table1[[#This Row],[WELL Rating Feature]])-5)</f>
        <v>Innovation III</v>
      </c>
      <c r="I136" s="31" t="str">
        <f>VLOOKUP(LEFT(Table1[[#This Row],[Short Rating]],1),Table3[],2,0)</f>
        <v>WELL Performance Rating</v>
      </c>
      <c r="J136" s="30">
        <f>COUNTIFS(Table1[Pursuing/Achieved],"Yes",Table1[Short Rating],Table1[[#This Row],[Short Rating]])/COUNTIF(Table1[Short Rating],Table1[[#This Row],[Short Rating]])</f>
        <v>0</v>
      </c>
      <c r="K136" s="24">
        <f>IF(LEFT(Table1[[#This Row],[Rating feature Name]],3) = "Inn", 11,VLOOKUP(LEFT(Table1[[#This Row],[WELL v2 Feature]],1),Table2[],2,0))</f>
        <v>11</v>
      </c>
      <c r="L136" s="30">
        <v>1</v>
      </c>
    </row>
    <row r="137" spans="1:14" ht="32" hidden="1" x14ac:dyDescent="0.2">
      <c r="A137" s="29" t="s">
        <v>338</v>
      </c>
      <c r="B137" s="29" t="s">
        <v>310</v>
      </c>
      <c r="C137" s="29"/>
      <c r="D137" s="35" t="s">
        <v>309</v>
      </c>
      <c r="E137" s="21" t="str">
        <f>E133</f>
        <v>No</v>
      </c>
      <c r="F137" s="30" t="str">
        <f t="shared" si="10"/>
        <v/>
      </c>
      <c r="G137" s="30" t="str">
        <f t="shared" si="11"/>
        <v>PI4</v>
      </c>
      <c r="H137" s="29" t="str">
        <f>RIGHT(Table1[[#This Row],[WELL Rating Feature]],LEN(Table1[[#This Row],[WELL Rating Feature]])-5)</f>
        <v>Innovation IV</v>
      </c>
      <c r="I137" s="32" t="str">
        <f>VLOOKUP(LEFT(Table1[[#This Row],[Short Rating]],1),Table3[],2,0)</f>
        <v>WELL Performance Rating</v>
      </c>
      <c r="J137" s="30">
        <f>COUNTIFS(Table1[Pursuing/Achieved],"Yes",Table1[Short Rating],Table1[[#This Row],[Short Rating]])/COUNTIF(Table1[Short Rating],Table1[[#This Row],[Short Rating]])</f>
        <v>0</v>
      </c>
      <c r="K137" s="30">
        <f>IF(LEFT(Table1[[#This Row],[Rating feature Name]],3) = "Inn", 11,VLOOKUP(LEFT(Table1[[#This Row],[WELL v2 Feature]],1),Table2[],2,0))</f>
        <v>11</v>
      </c>
      <c r="L137" s="30">
        <v>1</v>
      </c>
    </row>
    <row r="138" spans="1:14" ht="32" x14ac:dyDescent="0.2">
      <c r="A138" s="16" t="s">
        <v>349</v>
      </c>
      <c r="B138" s="29" t="s">
        <v>311</v>
      </c>
      <c r="C138" s="29"/>
      <c r="D138" s="35" t="s">
        <v>309</v>
      </c>
      <c r="E138" s="21" t="s">
        <v>353</v>
      </c>
      <c r="F138" s="30" t="str">
        <f t="shared" si="10"/>
        <v/>
      </c>
      <c r="G138" s="30" t="str">
        <f t="shared" si="11"/>
        <v>EI5</v>
      </c>
      <c r="H138" s="29" t="str">
        <f>RIGHT(Table1[[#This Row],[WELL Rating Feature]],LEN(Table1[[#This Row],[WELL Rating Feature]])-5)</f>
        <v>Innovation V</v>
      </c>
      <c r="I138" s="32" t="str">
        <f>VLOOKUP(LEFT(Table1[[#This Row],[Short Rating]],1),Table3[],2,0)</f>
        <v>WELL Equity Rating</v>
      </c>
      <c r="J138" s="30">
        <f>COUNTIFS(Table1[Pursuing/Achieved],"Yes",Table1[Short Rating],Table1[[#This Row],[Short Rating]])/COUNTIF(Table1[Short Rating],Table1[[#This Row],[Short Rating]])</f>
        <v>0</v>
      </c>
      <c r="K138" s="30">
        <f>IF(LEFT(Table1[[#This Row],[Rating feature Name]],3) = "Inn", 11,VLOOKUP(LEFT(Table1[[#This Row],[WELL v2 Feature]],1),Table2[],2,0))</f>
        <v>11</v>
      </c>
      <c r="L138" s="30"/>
    </row>
    <row r="139" spans="1:14" ht="32" hidden="1" x14ac:dyDescent="0.2">
      <c r="A139" s="16" t="s">
        <v>344</v>
      </c>
      <c r="B139" s="29" t="s">
        <v>311</v>
      </c>
      <c r="C139" s="29"/>
      <c r="D139" s="35" t="s">
        <v>309</v>
      </c>
      <c r="E139" s="21" t="str">
        <f>E138</f>
        <v>No</v>
      </c>
      <c r="F139" s="30" t="str">
        <f t="shared" si="10"/>
        <v/>
      </c>
      <c r="G139" s="30" t="str">
        <f t="shared" si="11"/>
        <v>SI5</v>
      </c>
      <c r="H139" s="29" t="str">
        <f>RIGHT(Table1[[#This Row],[WELL Rating Feature]],LEN(Table1[[#This Row],[WELL Rating Feature]])-5)</f>
        <v>Innovation V</v>
      </c>
      <c r="I139" s="32" t="str">
        <f>VLOOKUP(LEFT(Table1[[#This Row],[Short Rating]],1),Table3[],2,0)</f>
        <v>WELL Health-Safety Rating</v>
      </c>
      <c r="J139" s="30">
        <f>COUNTIFS(Table1[Pursuing/Achieved],"Yes",Table1[Short Rating],Table1[[#This Row],[Short Rating]])/COUNTIF(Table1[Short Rating],Table1[[#This Row],[Short Rating]])</f>
        <v>0</v>
      </c>
      <c r="K139" s="30">
        <f>IF(LEFT(Table1[[#This Row],[Rating feature Name]],3) = "Inn", 11,VLOOKUP(LEFT(Table1[[#This Row],[WELL v2 Feature]],1),Table2[],2,0))</f>
        <v>11</v>
      </c>
      <c r="L139" s="30">
        <v>1</v>
      </c>
    </row>
  </sheetData>
  <phoneticPr fontId="9" type="noConversion"/>
  <dataValidations count="1">
    <dataValidation type="list" allowBlank="1" showInputMessage="1" showErrorMessage="1" sqref="E3:E139" xr:uid="{FF527537-1502-453C-8D88-8851E823F134}">
      <formula1>"Yes,No"</formula1>
    </dataValidation>
  </dataValidations>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7DB2-B977-6A4B-AB60-DA1AB182F671}">
  <dimension ref="A1:A7"/>
  <sheetViews>
    <sheetView showGridLines="0" workbookViewId="0">
      <selection activeCell="A4" sqref="A4"/>
    </sheetView>
  </sheetViews>
  <sheetFormatPr baseColWidth="10" defaultColWidth="10.83203125" defaultRowHeight="15" x14ac:dyDescent="0.2"/>
  <cols>
    <col min="1" max="1" width="89.6640625" style="7" customWidth="1"/>
    <col min="2" max="16384" width="10.83203125" style="7"/>
  </cols>
  <sheetData>
    <row r="1" spans="1:1" ht="80" x14ac:dyDescent="0.2">
      <c r="A1" s="7" t="s">
        <v>177</v>
      </c>
    </row>
    <row r="2" spans="1:1" ht="16" x14ac:dyDescent="0.2">
      <c r="A2" s="8"/>
    </row>
    <row r="3" spans="1:1" ht="16" x14ac:dyDescent="0.2">
      <c r="A3" s="7" t="s">
        <v>320</v>
      </c>
    </row>
    <row r="4" spans="1:1" ht="16" x14ac:dyDescent="0.2">
      <c r="A4" s="8"/>
    </row>
    <row r="5" spans="1:1" ht="32" x14ac:dyDescent="0.2">
      <c r="A5" s="7" t="s">
        <v>178</v>
      </c>
    </row>
    <row r="6" spans="1:1" ht="16" x14ac:dyDescent="0.2">
      <c r="A6" s="8"/>
    </row>
    <row r="7" spans="1:1" ht="272" x14ac:dyDescent="0.2">
      <c r="A7" s="7"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Changelog</vt:lpstr>
      <vt:lpstr>Dashboard</vt:lpstr>
      <vt:lpstr>Feature List</vt:lpstr>
      <vt:lpstr>Legal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Stodola</dc:creator>
  <cp:lastModifiedBy>Vienna Williams</cp:lastModifiedBy>
  <dcterms:created xsi:type="dcterms:W3CDTF">2022-02-16T16:44:25Z</dcterms:created>
  <dcterms:modified xsi:type="dcterms:W3CDTF">2025-11-05T17:49:11Z</dcterms:modified>
</cp:coreProperties>
</file>