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hidePivotFieldList="1" defaultThemeVersion="166925"/>
  <mc:AlternateContent xmlns:mc="http://schemas.openxmlformats.org/markup-compatibility/2006">
    <mc:Choice Requires="x15">
      <x15ac:absPath xmlns:x15ac="http://schemas.microsoft.com/office/spreadsheetml/2010/11/ac" url="/Users/sstanger/Desktop/"/>
    </mc:Choice>
  </mc:AlternateContent>
  <xr:revisionPtr revIDLastSave="0" documentId="8_{6FC604BC-7D25-4741-899A-F4C15ED61673}" xr6:coauthVersionLast="47" xr6:coauthVersionMax="47" xr10:uidLastSave="{00000000-0000-0000-0000-000000000000}"/>
  <bookViews>
    <workbookView xWindow="29100" yWindow="1620" windowWidth="29040" windowHeight="15720" xr2:uid="{1F7EE0CE-1C5C-492D-8C96-95FE9A1916A4}"/>
  </bookViews>
  <sheets>
    <sheet name="Instructions" sheetId="8" r:id="rId1"/>
    <sheet name="Step 1 - v2 Achieved Features" sheetId="2" r:id="rId2"/>
    <sheet name="Step 2 - Questionnaire" sheetId="3" r:id="rId3"/>
    <sheet name="Step 3a-Regular Documentation" sheetId="4" r:id="rId4"/>
    <sheet name="Step 3b-Ongoing Documentation" sheetId="9" r:id="rId5"/>
    <sheet name="Step 3c-Performance Testing" sheetId="10" r:id="rId6"/>
    <sheet name="Changelog" sheetId="11" state="hidden" r:id="rId7"/>
    <sheet name="Data" sheetId="1" state="hidden" r:id="rId8"/>
    <sheet name="Sheet1" sheetId="5" state="hidden" r:id="rId9"/>
    <sheet name="Sheet2" sheetId="6" state="hidden" r:id="rId10"/>
  </sheets>
  <externalReferences>
    <externalReference r:id="rId11"/>
    <externalReference r:id="rId12"/>
    <externalReference r:id="rId13"/>
    <externalReference r:id="rId14"/>
  </externalReferences>
  <definedNames>
    <definedName name="_xlnm._FilterDatabase" localSheetId="0" hidden="1">Instructions!$B$2:$B$3</definedName>
    <definedName name="Category_list">Categories[Categories]</definedName>
    <definedName name="Choices">[1]Admin!$K$48:$K$54</definedName>
    <definedName name="core">'[2]Upgrade - v2 Features'!$E$6</definedName>
    <definedName name="ctrlTypo">[3]Admin!$M$2</definedName>
    <definedName name="CurrentProjectPhase">[1]Admin!$K$33:$K$39</definedName>
    <definedName name="Feature">[1]Admin!$K$42:$K$45</definedName>
    <definedName name="filtered">#REF!</definedName>
    <definedName name="GeneralQs">'Step 2 - Questionnaire'!$B$10:$D$31</definedName>
    <definedName name="listCreditPvO" localSheetId="0">#REF!,#REF!,#REF!,#REF!,#REF!,#REF!,#REF!</definedName>
    <definedName name="listCreditPvO">#REF!,#REF!,#REF!,#REF!,#REF!,#REF!,#REF!</definedName>
    <definedName name="listLvlAir" localSheetId="0">#REF!</definedName>
    <definedName name="listLvlAir">#REF!</definedName>
    <definedName name="listLvlComfort" localSheetId="0">#REF!</definedName>
    <definedName name="listLvlComfort">#REF!</definedName>
    <definedName name="ListLvlFit" localSheetId="0">#REF!</definedName>
    <definedName name="ListLvlFit">#REF!</definedName>
    <definedName name="listLvlLight" localSheetId="0">#REF!</definedName>
    <definedName name="listLvlLight">#REF!</definedName>
    <definedName name="listLvlMind" localSheetId="0">#REF!</definedName>
    <definedName name="listLvlMind">#REF!</definedName>
    <definedName name="listLvlNourish" localSheetId="0">#REF!</definedName>
    <definedName name="listLvlNourish">#REF!</definedName>
    <definedName name="listLvlWater" localSheetId="0">#REF!</definedName>
    <definedName name="listLvlWater">#REF!</definedName>
    <definedName name="listNAir" localSheetId="0">#REF!</definedName>
    <definedName name="listNAir">#REF!</definedName>
    <definedName name="listNComfort" localSheetId="0">#REF!</definedName>
    <definedName name="listNComfort">#REF!</definedName>
    <definedName name="listNFit" localSheetId="0">#REF!</definedName>
    <definedName name="listNFit">#REF!</definedName>
    <definedName name="listNLight" localSheetId="0">#REF!</definedName>
    <definedName name="listNLight">#REF!</definedName>
    <definedName name="listNMind" localSheetId="0">#REF!</definedName>
    <definedName name="listNMind">#REF!</definedName>
    <definedName name="listNNourish" localSheetId="0">#REF!</definedName>
    <definedName name="listNNourish">#REF!</definedName>
    <definedName name="listNWater" localSheetId="0">#REF!</definedName>
    <definedName name="listNWater">#REF!</definedName>
    <definedName name="listqAir" localSheetId="0">#REF!</definedName>
    <definedName name="listqAir">#REF!</definedName>
    <definedName name="listQComfort" localSheetId="0">#REF!</definedName>
    <definedName name="listQComfort">#REF!</definedName>
    <definedName name="ListQFit" localSheetId="0">#REF!</definedName>
    <definedName name="ListQFit">#REF!</definedName>
    <definedName name="listQLight" localSheetId="0">#REF!</definedName>
    <definedName name="listQLight">#REF!</definedName>
    <definedName name="listQMind" localSheetId="0">#REF!</definedName>
    <definedName name="listQMind">#REF!</definedName>
    <definedName name="listQNourish" localSheetId="0">#REF!</definedName>
    <definedName name="listQNourish">#REF!</definedName>
    <definedName name="listQWater" localSheetId="0">#REF!</definedName>
    <definedName name="listQWater">#REF!</definedName>
    <definedName name="listReqApp" localSheetId="0">'[1]WELL Features'!#REF!</definedName>
    <definedName name="listReqApp">'[1]WELL Features'!#REF!</definedName>
    <definedName name="listReqCredits" localSheetId="0">'[1]WELL Features'!#REF!</definedName>
    <definedName name="listReqCredits">'[1]WELL Features'!#REF!</definedName>
    <definedName name="listReqStatus" localSheetId="0">'[1]WELL Features'!#REF!</definedName>
    <definedName name="listReqStatus">'[1]WELL Features'!#REF!</definedName>
    <definedName name="listReqTypo" localSheetId="0">'[1]WELL Features'!#REF!</definedName>
    <definedName name="listReqTypo">'[1]WELL Features'!#REF!</definedName>
    <definedName name="listTypo">[1]Admin!$K$4:$K$6</definedName>
    <definedName name="listYAir" localSheetId="0">#REF!</definedName>
    <definedName name="listYAir">#REF!</definedName>
    <definedName name="listYComfort" localSheetId="0">#REF!</definedName>
    <definedName name="listYComfort">#REF!</definedName>
    <definedName name="listYFit" localSheetId="0">#REF!</definedName>
    <definedName name="listYFit">#REF!</definedName>
    <definedName name="listYLight" localSheetId="0">#REF!</definedName>
    <definedName name="listYLight">#REF!</definedName>
    <definedName name="listYMind" localSheetId="0">#REF!</definedName>
    <definedName name="listYMind">#REF!</definedName>
    <definedName name="listYNourish" localSheetId="0">#REF!</definedName>
    <definedName name="listYNourish">#REF!</definedName>
    <definedName name="listYWater" localSheetId="0">#REF!</definedName>
    <definedName name="listYWater">#REF!</definedName>
    <definedName name="project_type" localSheetId="0">'[4]Project Information'!$C$3</definedName>
    <definedName name="project_type">'[2]v2 pilot Project Information'!#REF!</definedName>
    <definedName name="ProjectSubTypes">[1]Admin!$K$18:$K$30</definedName>
    <definedName name="ProjectTypes">[1]Admin!$K$12:$K$15</definedName>
    <definedName name="Question_list">Q_Details[Question Summary]</definedName>
    <definedName name="TblCredit">[3]Admin!$A$4:$F$117</definedName>
    <definedName name="Terms">#REF!</definedName>
    <definedName name="v2parts">[2]!Table2p[#Data]</definedName>
  </definedNames>
  <calcPr calcId="191029"/>
  <pivotCaches>
    <pivotCache cacheId="1" r:id="rId15"/>
    <pivotCache cacheId="2"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2" l="1"/>
  <c r="V60" i="1" s="1"/>
  <c r="D52" i="2"/>
  <c r="D132" i="2"/>
  <c r="D133" i="2"/>
  <c r="D182" i="2"/>
  <c r="D183" i="2"/>
  <c r="D187" i="2"/>
  <c r="D214" i="2"/>
  <c r="D215" i="2"/>
  <c r="D216" i="2"/>
  <c r="D219" i="2"/>
  <c r="D232" i="2"/>
  <c r="K295" i="1" s="1"/>
  <c r="J233" i="2"/>
  <c r="D233" i="2" s="1"/>
  <c r="K296" i="1" s="1"/>
  <c r="J232" i="2"/>
  <c r="J231" i="2"/>
  <c r="D231" i="2" s="1"/>
  <c r="J230" i="2"/>
  <c r="D230" i="2" s="1"/>
  <c r="J229" i="2"/>
  <c r="D229" i="2" s="1"/>
  <c r="J228" i="2"/>
  <c r="D228" i="2" s="1"/>
  <c r="J227" i="2"/>
  <c r="D227" i="2" s="1"/>
  <c r="J226" i="2"/>
  <c r="D226" i="2" s="1"/>
  <c r="J225" i="2"/>
  <c r="D225" i="2" s="1"/>
  <c r="J224" i="2"/>
  <c r="D224" i="2" s="1"/>
  <c r="J223" i="2"/>
  <c r="D223" i="2" s="1"/>
  <c r="J222" i="2"/>
  <c r="D222" i="2" s="1"/>
  <c r="J221" i="2"/>
  <c r="D221" i="2" s="1"/>
  <c r="J220" i="2"/>
  <c r="D220" i="2" s="1"/>
  <c r="J219" i="2"/>
  <c r="J218" i="2"/>
  <c r="D218" i="2" s="1"/>
  <c r="J217" i="2"/>
  <c r="D217" i="2" s="1"/>
  <c r="J216" i="2"/>
  <c r="J215" i="2"/>
  <c r="J214" i="2"/>
  <c r="J213" i="2"/>
  <c r="D213" i="2" s="1"/>
  <c r="J212" i="2"/>
  <c r="D212" i="2" s="1"/>
  <c r="J211" i="2"/>
  <c r="D211" i="2" s="1"/>
  <c r="J210" i="2"/>
  <c r="D210" i="2" s="1"/>
  <c r="J209" i="2"/>
  <c r="D209" i="2" s="1"/>
  <c r="J208" i="2"/>
  <c r="D208" i="2" s="1"/>
  <c r="J207" i="2"/>
  <c r="D207" i="2" s="1"/>
  <c r="J206" i="2"/>
  <c r="D206" i="2" s="1"/>
  <c r="J205" i="2"/>
  <c r="D205" i="2" s="1"/>
  <c r="J204" i="2"/>
  <c r="D204" i="2" s="1"/>
  <c r="J203" i="2"/>
  <c r="D203" i="2" s="1"/>
  <c r="J202" i="2"/>
  <c r="D202" i="2" s="1"/>
  <c r="J201" i="2"/>
  <c r="D201" i="2" s="1"/>
  <c r="J200" i="2"/>
  <c r="D200" i="2" s="1"/>
  <c r="K269" i="1" s="1"/>
  <c r="E144" i="1" s="1"/>
  <c r="J199" i="2"/>
  <c r="D199" i="2" s="1"/>
  <c r="J198" i="2"/>
  <c r="D198" i="2" s="1"/>
  <c r="J197" i="2"/>
  <c r="D197" i="2" s="1"/>
  <c r="J196" i="2"/>
  <c r="D196" i="2" s="1"/>
  <c r="J195" i="2"/>
  <c r="D195" i="2" s="1"/>
  <c r="J194" i="2"/>
  <c r="D194" i="2" s="1"/>
  <c r="J193" i="2"/>
  <c r="D193" i="2" s="1"/>
  <c r="J192" i="2"/>
  <c r="D192" i="2" s="1"/>
  <c r="J191" i="2"/>
  <c r="D191" i="2" s="1"/>
  <c r="J190" i="2"/>
  <c r="D190" i="2" s="1"/>
  <c r="J189" i="2"/>
  <c r="D189" i="2" s="1"/>
  <c r="J188" i="2"/>
  <c r="D188" i="2" s="1"/>
  <c r="J187" i="2"/>
  <c r="J186" i="2"/>
  <c r="D186" i="2" s="1"/>
  <c r="J185" i="2"/>
  <c r="D185" i="2" s="1"/>
  <c r="J184" i="2"/>
  <c r="D184" i="2" s="1"/>
  <c r="J183" i="2"/>
  <c r="J182" i="2"/>
  <c r="J181" i="2"/>
  <c r="D181" i="2" s="1"/>
  <c r="J180" i="2"/>
  <c r="D180" i="2" s="1"/>
  <c r="J179" i="2"/>
  <c r="D179" i="2" s="1"/>
  <c r="J178" i="2"/>
  <c r="D178" i="2" s="1"/>
  <c r="J177" i="2"/>
  <c r="D177" i="2" s="1"/>
  <c r="J176" i="2"/>
  <c r="D176" i="2" s="1"/>
  <c r="J175" i="2"/>
  <c r="D175" i="2" s="1"/>
  <c r="J174" i="2"/>
  <c r="D174" i="2" s="1"/>
  <c r="J173" i="2"/>
  <c r="D173" i="2" s="1"/>
  <c r="J172" i="2"/>
  <c r="D172" i="2" s="1"/>
  <c r="J171" i="2"/>
  <c r="D171" i="2" s="1"/>
  <c r="J170" i="2"/>
  <c r="D170" i="2" s="1"/>
  <c r="J169" i="2"/>
  <c r="D169" i="2" s="1"/>
  <c r="J168" i="2"/>
  <c r="D168" i="2" s="1"/>
  <c r="J167" i="2"/>
  <c r="D167" i="2" s="1"/>
  <c r="J166" i="2"/>
  <c r="D166" i="2" s="1"/>
  <c r="J165" i="2"/>
  <c r="D165" i="2" s="1"/>
  <c r="J164" i="2"/>
  <c r="D164" i="2" s="1"/>
  <c r="K231" i="1" s="1"/>
  <c r="E125" i="1" s="1"/>
  <c r="J163" i="2"/>
  <c r="D163" i="2" s="1"/>
  <c r="J162" i="2"/>
  <c r="D162" i="2" s="1"/>
  <c r="J161" i="2"/>
  <c r="D161" i="2" s="1"/>
  <c r="J160" i="2"/>
  <c r="D160" i="2" s="1"/>
  <c r="J159" i="2"/>
  <c r="D159" i="2" s="1"/>
  <c r="J158" i="2"/>
  <c r="D158" i="2" s="1"/>
  <c r="J157" i="2"/>
  <c r="D157" i="2" s="1"/>
  <c r="J156" i="2"/>
  <c r="D156" i="2" s="1"/>
  <c r="J155" i="2"/>
  <c r="D155" i="2" s="1"/>
  <c r="J154" i="2"/>
  <c r="D154" i="2" s="1"/>
  <c r="J153" i="2"/>
  <c r="D153" i="2" s="1"/>
  <c r="J152" i="2"/>
  <c r="D152" i="2" s="1"/>
  <c r="J151" i="2"/>
  <c r="D151" i="2" s="1"/>
  <c r="J150" i="2"/>
  <c r="D150" i="2" s="1"/>
  <c r="J149" i="2"/>
  <c r="D149" i="2" s="1"/>
  <c r="J148" i="2"/>
  <c r="D148" i="2" s="1"/>
  <c r="J147" i="2"/>
  <c r="D147" i="2" s="1"/>
  <c r="J146" i="2"/>
  <c r="D146" i="2" s="1"/>
  <c r="J145" i="2"/>
  <c r="D145" i="2" s="1"/>
  <c r="J144" i="2"/>
  <c r="D144" i="2" s="1"/>
  <c r="J143" i="2"/>
  <c r="D143" i="2" s="1"/>
  <c r="J142" i="2"/>
  <c r="D142" i="2" s="1"/>
  <c r="J141" i="2"/>
  <c r="D141" i="2" s="1"/>
  <c r="J140" i="2"/>
  <c r="D140" i="2" s="1"/>
  <c r="J139" i="2"/>
  <c r="D139" i="2" s="1"/>
  <c r="J138" i="2"/>
  <c r="D138" i="2" s="1"/>
  <c r="J137" i="2"/>
  <c r="D137" i="2" s="1"/>
  <c r="J136" i="2"/>
  <c r="D136" i="2" s="1"/>
  <c r="J135" i="2"/>
  <c r="D135" i="2" s="1"/>
  <c r="J134" i="2"/>
  <c r="D134" i="2" s="1"/>
  <c r="J133" i="2"/>
  <c r="J132" i="2"/>
  <c r="J131" i="2"/>
  <c r="D131" i="2" s="1"/>
  <c r="J130" i="2"/>
  <c r="D130" i="2" s="1"/>
  <c r="J129" i="2"/>
  <c r="D129" i="2" s="1"/>
  <c r="J128" i="2"/>
  <c r="D128" i="2" s="1"/>
  <c r="J127" i="2"/>
  <c r="D127" i="2" s="1"/>
  <c r="J126" i="2"/>
  <c r="D126" i="2" s="1"/>
  <c r="J125" i="2"/>
  <c r="D125" i="2" s="1"/>
  <c r="J124" i="2"/>
  <c r="D124" i="2" s="1"/>
  <c r="J123" i="2"/>
  <c r="D123" i="2" s="1"/>
  <c r="J122" i="2"/>
  <c r="D122" i="2" s="1"/>
  <c r="J121" i="2"/>
  <c r="D121" i="2" s="1"/>
  <c r="J120" i="2"/>
  <c r="D120" i="2" s="1"/>
  <c r="J119" i="2"/>
  <c r="D119" i="2" s="1"/>
  <c r="J118" i="2"/>
  <c r="D118" i="2" s="1"/>
  <c r="J117" i="2"/>
  <c r="D117" i="2" s="1"/>
  <c r="J116" i="2"/>
  <c r="D116" i="2" s="1"/>
  <c r="J115" i="2"/>
  <c r="D115" i="2" s="1"/>
  <c r="J114" i="2"/>
  <c r="D114" i="2" s="1"/>
  <c r="J113" i="2"/>
  <c r="D113" i="2" s="1"/>
  <c r="J112" i="2"/>
  <c r="D112" i="2" s="1"/>
  <c r="J111" i="2"/>
  <c r="D111" i="2" s="1"/>
  <c r="J110" i="2"/>
  <c r="D110" i="2" s="1"/>
  <c r="J109" i="2"/>
  <c r="D109" i="2" s="1"/>
  <c r="J108" i="2"/>
  <c r="D108" i="2" s="1"/>
  <c r="J107" i="2"/>
  <c r="D107" i="2" s="1"/>
  <c r="J106" i="2"/>
  <c r="D106" i="2" s="1"/>
  <c r="J105" i="2"/>
  <c r="D105" i="2" s="1"/>
  <c r="J104" i="2"/>
  <c r="D104" i="2" s="1"/>
  <c r="J103" i="2"/>
  <c r="D103" i="2" s="1"/>
  <c r="J102" i="2"/>
  <c r="D102" i="2" s="1"/>
  <c r="J101" i="2"/>
  <c r="D101" i="2" s="1"/>
  <c r="J100" i="2"/>
  <c r="D100" i="2" s="1"/>
  <c r="J99" i="2"/>
  <c r="D99" i="2" s="1"/>
  <c r="J98" i="2"/>
  <c r="D98" i="2" s="1"/>
  <c r="J97" i="2"/>
  <c r="D97" i="2" s="1"/>
  <c r="J96" i="2"/>
  <c r="D96" i="2" s="1"/>
  <c r="J95" i="2"/>
  <c r="D95" i="2" s="1"/>
  <c r="J94" i="2"/>
  <c r="D94" i="2" s="1"/>
  <c r="J93" i="2"/>
  <c r="D93" i="2" s="1"/>
  <c r="J92" i="2"/>
  <c r="D92" i="2" s="1"/>
  <c r="J91" i="2"/>
  <c r="D91" i="2" s="1"/>
  <c r="J90" i="2"/>
  <c r="D90" i="2" s="1"/>
  <c r="J89" i="2"/>
  <c r="D89" i="2" s="1"/>
  <c r="J88" i="2"/>
  <c r="D88" i="2" s="1"/>
  <c r="J87" i="2"/>
  <c r="D87" i="2" s="1"/>
  <c r="J86" i="2"/>
  <c r="D86" i="2" s="1"/>
  <c r="J85" i="2"/>
  <c r="D85" i="2" s="1"/>
  <c r="J84" i="2"/>
  <c r="D84" i="2" s="1"/>
  <c r="J83" i="2"/>
  <c r="D83" i="2" s="1"/>
  <c r="J82" i="2"/>
  <c r="D82" i="2" s="1"/>
  <c r="J81" i="2"/>
  <c r="D81" i="2" s="1"/>
  <c r="J80" i="2"/>
  <c r="D80" i="2" s="1"/>
  <c r="J79" i="2"/>
  <c r="D79" i="2" s="1"/>
  <c r="J78" i="2"/>
  <c r="D78" i="2" s="1"/>
  <c r="J77" i="2"/>
  <c r="D77" i="2" s="1"/>
  <c r="J76" i="2"/>
  <c r="D76" i="2" s="1"/>
  <c r="J75" i="2"/>
  <c r="D75" i="2" s="1"/>
  <c r="J74" i="2"/>
  <c r="D74" i="2" s="1"/>
  <c r="J73" i="2"/>
  <c r="D73" i="2" s="1"/>
  <c r="J72" i="2"/>
  <c r="D72" i="2" s="1"/>
  <c r="J71" i="2"/>
  <c r="D71" i="2" s="1"/>
  <c r="J70" i="2"/>
  <c r="D70" i="2" s="1"/>
  <c r="J69" i="2"/>
  <c r="D69" i="2" s="1"/>
  <c r="J68" i="2"/>
  <c r="D68" i="2" s="1"/>
  <c r="J67" i="2"/>
  <c r="D67" i="2" s="1"/>
  <c r="J66" i="2"/>
  <c r="D66" i="2" s="1"/>
  <c r="J65" i="2"/>
  <c r="D65" i="2" s="1"/>
  <c r="J64" i="2"/>
  <c r="D64" i="2" s="1"/>
  <c r="J63" i="2"/>
  <c r="D63" i="2" s="1"/>
  <c r="J62" i="2"/>
  <c r="D62" i="2" s="1"/>
  <c r="J61" i="2"/>
  <c r="D61" i="2" s="1"/>
  <c r="J60" i="2"/>
  <c r="D60" i="2" s="1"/>
  <c r="J59" i="2"/>
  <c r="D59" i="2" s="1"/>
  <c r="J58" i="2"/>
  <c r="D58" i="2" s="1"/>
  <c r="J57" i="2"/>
  <c r="D57" i="2" s="1"/>
  <c r="J56" i="2"/>
  <c r="D56" i="2" s="1"/>
  <c r="J55" i="2"/>
  <c r="D55" i="2" s="1"/>
  <c r="J54" i="2"/>
  <c r="D54" i="2" s="1"/>
  <c r="J53" i="2"/>
  <c r="D53" i="2" s="1"/>
  <c r="J52" i="2"/>
  <c r="J51" i="2"/>
  <c r="D51" i="2" s="1"/>
  <c r="J50" i="2"/>
  <c r="D50" i="2" s="1"/>
  <c r="J49" i="2"/>
  <c r="D49" i="2" s="1"/>
  <c r="J48" i="2"/>
  <c r="D48" i="2" s="1"/>
  <c r="J47" i="2"/>
  <c r="D47" i="2" s="1"/>
  <c r="J46" i="2"/>
  <c r="D46" i="2" s="1"/>
  <c r="J45" i="2"/>
  <c r="D45" i="2" s="1"/>
  <c r="J44" i="2"/>
  <c r="D44" i="2" s="1"/>
  <c r="J43" i="2"/>
  <c r="D43" i="2" s="1"/>
  <c r="J42" i="2"/>
  <c r="D42" i="2" s="1"/>
  <c r="J41" i="2"/>
  <c r="D41" i="2" s="1"/>
  <c r="J40" i="2"/>
  <c r="D40" i="2" s="1"/>
  <c r="J39" i="2"/>
  <c r="D39" i="2" s="1"/>
  <c r="J38" i="2"/>
  <c r="D38" i="2" s="1"/>
  <c r="J37" i="2"/>
  <c r="J36" i="2"/>
  <c r="D36" i="2" s="1"/>
  <c r="J35" i="2"/>
  <c r="D35" i="2" s="1"/>
  <c r="J34" i="2"/>
  <c r="D34" i="2" s="1"/>
  <c r="J33" i="2"/>
  <c r="D33" i="2" s="1"/>
  <c r="J32" i="2"/>
  <c r="D32" i="2" s="1"/>
  <c r="J31" i="2"/>
  <c r="D31" i="2" s="1"/>
  <c r="J30" i="2"/>
  <c r="D30" i="2" s="1"/>
  <c r="J29" i="2"/>
  <c r="D29" i="2" s="1"/>
  <c r="J28" i="2"/>
  <c r="D28" i="2" s="1"/>
  <c r="J27" i="2"/>
  <c r="D27" i="2" s="1"/>
  <c r="J26" i="2"/>
  <c r="D26" i="2" s="1"/>
  <c r="J25" i="2"/>
  <c r="D25" i="2" s="1"/>
  <c r="J24" i="2"/>
  <c r="D24" i="2" s="1"/>
  <c r="J23" i="2"/>
  <c r="D23" i="2" s="1"/>
  <c r="J22" i="2"/>
  <c r="D22" i="2" s="1"/>
  <c r="J21" i="2"/>
  <c r="D21" i="2" s="1"/>
  <c r="J20" i="2"/>
  <c r="D20" i="2" s="1"/>
  <c r="J19" i="2"/>
  <c r="D19" i="2" s="1"/>
  <c r="J18" i="2"/>
  <c r="D18" i="2" s="1"/>
  <c r="J17" i="2"/>
  <c r="D17" i="2" s="1"/>
  <c r="J16" i="2"/>
  <c r="D16" i="2" s="1"/>
  <c r="J15" i="2"/>
  <c r="D15" i="2" s="1"/>
  <c r="J14" i="2"/>
  <c r="D14" i="2" s="1"/>
  <c r="J13" i="2"/>
  <c r="D13" i="2" s="1"/>
  <c r="J12" i="2"/>
  <c r="D12" i="2" s="1"/>
  <c r="J11" i="2"/>
  <c r="D11" i="2" s="1"/>
  <c r="J10" i="2"/>
  <c r="D10" i="2" s="1"/>
  <c r="J9" i="2"/>
  <c r="D9" i="2" s="1"/>
  <c r="J7" i="2"/>
  <c r="D7" i="2" s="1"/>
  <c r="J8" i="2"/>
  <c r="D8" i="2" s="1"/>
  <c r="N296" i="1"/>
  <c r="O296" i="1"/>
  <c r="N295" i="1"/>
  <c r="O295" i="1"/>
  <c r="N294" i="1"/>
  <c r="O294" i="1"/>
  <c r="N269" i="1"/>
  <c r="O269" i="1"/>
  <c r="N231" i="1"/>
  <c r="O231"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70" i="1"/>
  <c r="N271" i="1"/>
  <c r="N272" i="1"/>
  <c r="N273" i="1"/>
  <c r="N274" i="1"/>
  <c r="N275" i="1"/>
  <c r="N276" i="1"/>
  <c r="N277" i="1"/>
  <c r="N278" i="1"/>
  <c r="N279" i="1"/>
  <c r="N280" i="1"/>
  <c r="N281" i="1"/>
  <c r="N282" i="1"/>
  <c r="N283" i="1"/>
  <c r="N284" i="1"/>
  <c r="N285" i="1"/>
  <c r="N286" i="1"/>
  <c r="N287" i="1"/>
  <c r="N288" i="1"/>
  <c r="N289" i="1"/>
  <c r="N290" i="1"/>
  <c r="N291" i="1"/>
  <c r="N292" i="1"/>
  <c r="N293" i="1"/>
  <c r="O293" i="1"/>
  <c r="V59" i="1" l="1"/>
  <c r="K293" i="1"/>
  <c r="K294" i="1"/>
  <c r="R29" i="1"/>
  <c r="K29" i="1"/>
  <c r="K30" i="1"/>
  <c r="K32" i="1"/>
  <c r="V42" i="1"/>
  <c r="V45" i="1"/>
  <c r="V50" i="1"/>
  <c r="K34" i="1"/>
  <c r="K37" i="1"/>
  <c r="K38" i="1"/>
  <c r="K40" i="1"/>
  <c r="R30" i="1"/>
  <c r="K42" i="1"/>
  <c r="K43" i="1"/>
  <c r="K47" i="1"/>
  <c r="K50" i="1"/>
  <c r="K54" i="1"/>
  <c r="K57" i="1"/>
  <c r="V55" i="1"/>
  <c r="V58" i="1"/>
  <c r="R34" i="1"/>
  <c r="K62" i="1"/>
  <c r="K64" i="1"/>
  <c r="K65" i="1"/>
  <c r="K67" i="1"/>
  <c r="K68" i="1"/>
  <c r="K70" i="1"/>
  <c r="K71" i="1"/>
  <c r="K72" i="1"/>
  <c r="K74" i="1"/>
  <c r="K75" i="1"/>
  <c r="K76" i="1"/>
  <c r="K77" i="1"/>
  <c r="K78" i="1"/>
  <c r="K79" i="1"/>
  <c r="K81" i="1"/>
  <c r="K83" i="1"/>
  <c r="K84" i="1"/>
  <c r="K86" i="1"/>
  <c r="K88" i="1"/>
  <c r="K89" i="1"/>
  <c r="K91" i="1"/>
  <c r="K93" i="1"/>
  <c r="K95" i="1"/>
  <c r="K96" i="1"/>
  <c r="K97" i="1"/>
  <c r="K98" i="1"/>
  <c r="K99" i="1"/>
  <c r="K101" i="1"/>
  <c r="K102" i="1"/>
  <c r="K103" i="1"/>
  <c r="K104" i="1"/>
  <c r="K106" i="1"/>
  <c r="V66" i="1"/>
  <c r="K107" i="1"/>
  <c r="K108" i="1"/>
  <c r="K110" i="1"/>
  <c r="K112" i="1"/>
  <c r="K113" i="1"/>
  <c r="K114" i="1"/>
  <c r="K115" i="1"/>
  <c r="K116" i="1"/>
  <c r="K117" i="1"/>
  <c r="K118" i="1"/>
  <c r="K119" i="1"/>
  <c r="K120" i="1"/>
  <c r="K121" i="1"/>
  <c r="K123" i="1"/>
  <c r="K125" i="1"/>
  <c r="K127" i="1"/>
  <c r="K129" i="1"/>
  <c r="K137" i="1"/>
  <c r="K139" i="1"/>
  <c r="K140" i="1"/>
  <c r="K145" i="1"/>
  <c r="K146" i="1"/>
  <c r="K147" i="1"/>
  <c r="K148" i="1"/>
  <c r="K150" i="1"/>
  <c r="K151" i="1"/>
  <c r="K152" i="1"/>
  <c r="K153" i="1"/>
  <c r="K154" i="1"/>
  <c r="V71" i="1"/>
  <c r="R39" i="1"/>
  <c r="AG29" i="1"/>
  <c r="K155" i="1"/>
  <c r="K157" i="1"/>
  <c r="K160" i="1"/>
  <c r="K161" i="1"/>
  <c r="K162" i="1"/>
  <c r="K163" i="1"/>
  <c r="K164" i="1"/>
  <c r="K166" i="1"/>
  <c r="K167" i="1"/>
  <c r="K170" i="1"/>
  <c r="K172" i="1"/>
  <c r="V83" i="1"/>
  <c r="K173" i="1"/>
  <c r="V95" i="1"/>
  <c r="K176" i="1"/>
  <c r="K177" i="1"/>
  <c r="K178" i="1"/>
  <c r="K180" i="1"/>
  <c r="K182" i="1"/>
  <c r="K183" i="1"/>
  <c r="K184" i="1"/>
  <c r="K185" i="1"/>
  <c r="K187" i="1"/>
  <c r="K191" i="1"/>
  <c r="K195" i="1"/>
  <c r="K196" i="1"/>
  <c r="K197" i="1"/>
  <c r="K198" i="1"/>
  <c r="K199" i="1"/>
  <c r="K200" i="1"/>
  <c r="K201" i="1"/>
  <c r="K202" i="1"/>
  <c r="K205" i="1"/>
  <c r="K208" i="1"/>
  <c r="K211" i="1"/>
  <c r="K212" i="1"/>
  <c r="K213" i="1"/>
  <c r="K214" i="1"/>
  <c r="K215" i="1"/>
  <c r="K216" i="1"/>
  <c r="K217" i="1"/>
  <c r="K218" i="1"/>
  <c r="K223" i="1"/>
  <c r="K224" i="1"/>
  <c r="K225" i="1"/>
  <c r="K226" i="1"/>
  <c r="K227" i="1"/>
  <c r="K228" i="1"/>
  <c r="K229" i="1"/>
  <c r="K230" i="1"/>
  <c r="AG30" i="1"/>
  <c r="K232" i="1"/>
  <c r="K233" i="1"/>
  <c r="K234" i="1"/>
  <c r="K235" i="1"/>
  <c r="K236" i="1"/>
  <c r="K239" i="1"/>
  <c r="K240" i="1"/>
  <c r="K241" i="1"/>
  <c r="K242" i="1"/>
  <c r="K243" i="1"/>
  <c r="K244" i="1"/>
  <c r="K245" i="1"/>
  <c r="K246" i="1"/>
  <c r="K247" i="1"/>
  <c r="R44" i="1"/>
  <c r="K248" i="1"/>
  <c r="K249" i="1"/>
  <c r="K250" i="1"/>
  <c r="K251" i="1"/>
  <c r="K252" i="1"/>
  <c r="K253" i="1"/>
  <c r="K259" i="1"/>
  <c r="K260" i="1"/>
  <c r="K261" i="1"/>
  <c r="K262" i="1"/>
  <c r="K263" i="1"/>
  <c r="K264" i="1"/>
  <c r="K265" i="1"/>
  <c r="K266" i="1"/>
  <c r="K268" i="1"/>
  <c r="AG31" i="1"/>
  <c r="K270" i="1"/>
  <c r="K273" i="1"/>
  <c r="K274" i="1"/>
  <c r="K276" i="1"/>
  <c r="K278" i="1"/>
  <c r="K279" i="1"/>
  <c r="K280" i="1"/>
  <c r="K281" i="1"/>
  <c r="K282" i="1"/>
  <c r="K283" i="1"/>
  <c r="K284" i="1"/>
  <c r="K286" i="1"/>
  <c r="E136" i="1" s="1"/>
  <c r="K287" i="1"/>
  <c r="K288" i="1"/>
  <c r="K289" i="1"/>
  <c r="AG32" i="1"/>
  <c r="AG33" i="1"/>
  <c r="AC32" i="1"/>
  <c r="AC33" i="1"/>
  <c r="AC34" i="1"/>
  <c r="AG37" i="1"/>
  <c r="AG38" i="1"/>
  <c r="AC38" i="1"/>
  <c r="AC39" i="1"/>
  <c r="K290" i="1"/>
  <c r="K291" i="1"/>
  <c r="K292" i="1"/>
  <c r="O129" i="1"/>
  <c r="O127" i="1"/>
  <c r="O124" i="1"/>
  <c r="O106" i="1"/>
  <c r="V54" i="1"/>
  <c r="V39" i="1"/>
  <c r="V33" i="1"/>
  <c r="O286" i="1"/>
  <c r="E143" i="1" l="1"/>
  <c r="B9" i="3"/>
  <c r="K132" i="1"/>
  <c r="K128" i="1"/>
  <c r="V63" i="1"/>
  <c r="K124" i="1"/>
  <c r="E53" i="1" s="1"/>
  <c r="AC31" i="1"/>
  <c r="AG36" i="1"/>
  <c r="AC30" i="1"/>
  <c r="AG35" i="1"/>
  <c r="AC37" i="1"/>
  <c r="AG34" i="1"/>
  <c r="AC36" i="1"/>
  <c r="AC35" i="1"/>
  <c r="AC29" i="1"/>
  <c r="K204" i="1"/>
  <c r="K174" i="1"/>
  <c r="K41" i="1"/>
  <c r="V29" i="1"/>
  <c r="K221" i="1"/>
  <c r="K56" i="1"/>
  <c r="R40" i="1"/>
  <c r="R36" i="1"/>
  <c r="K49" i="1"/>
  <c r="K48" i="1"/>
  <c r="V88" i="1"/>
  <c r="K87" i="1"/>
  <c r="V87" i="1"/>
  <c r="V77" i="1"/>
  <c r="K131" i="1"/>
  <c r="K109" i="1"/>
  <c r="V89" i="1"/>
  <c r="K66" i="1"/>
  <c r="V76" i="1"/>
  <c r="V74" i="1"/>
  <c r="V73" i="1"/>
  <c r="V75" i="1"/>
  <c r="K237" i="1"/>
  <c r="V72" i="1"/>
  <c r="V38" i="1"/>
  <c r="R35" i="1"/>
  <c r="V98" i="1"/>
  <c r="K136" i="1"/>
  <c r="V94" i="1"/>
  <c r="V62" i="1"/>
  <c r="K135" i="1"/>
  <c r="V93" i="1"/>
  <c r="V61" i="1"/>
  <c r="K134" i="1"/>
  <c r="K46" i="1"/>
  <c r="V92" i="1"/>
  <c r="V52" i="1"/>
  <c r="K133" i="1"/>
  <c r="K45" i="1"/>
  <c r="E46" i="1" s="1"/>
  <c r="V91" i="1"/>
  <c r="V40" i="1"/>
  <c r="V90" i="1"/>
  <c r="V37" i="1"/>
  <c r="V36" i="1"/>
  <c r="K90" i="1"/>
  <c r="V86" i="1"/>
  <c r="V32" i="1"/>
  <c r="V78" i="1"/>
  <c r="K203" i="1"/>
  <c r="R33" i="1"/>
  <c r="R32" i="1"/>
  <c r="V70" i="1"/>
  <c r="K94" i="1"/>
  <c r="R31" i="1"/>
  <c r="V85" i="1"/>
  <c r="V69" i="1"/>
  <c r="V51" i="1"/>
  <c r="V35" i="1"/>
  <c r="V44" i="1"/>
  <c r="V57" i="1"/>
  <c r="K92" i="1"/>
  <c r="V84" i="1"/>
  <c r="V68" i="1"/>
  <c r="V34" i="1"/>
  <c r="R37" i="1"/>
  <c r="V53" i="1"/>
  <c r="V67" i="1"/>
  <c r="V49" i="1"/>
  <c r="V43" i="1"/>
  <c r="V56" i="1"/>
  <c r="V82" i="1"/>
  <c r="K277" i="1"/>
  <c r="R43" i="1"/>
  <c r="V97" i="1"/>
  <c r="V81" i="1"/>
  <c r="V65" i="1"/>
  <c r="V47" i="1"/>
  <c r="V31" i="1"/>
  <c r="V41" i="1"/>
  <c r="K111" i="1"/>
  <c r="R42" i="1"/>
  <c r="V96" i="1"/>
  <c r="V80" i="1"/>
  <c r="V64" i="1"/>
  <c r="V46" i="1"/>
  <c r="V30" i="1"/>
  <c r="R38" i="1"/>
  <c r="V48" i="1"/>
  <c r="R41" i="1"/>
  <c r="V79" i="1"/>
  <c r="K44" i="1"/>
  <c r="K158" i="1"/>
  <c r="K238" i="1"/>
  <c r="K55" i="1"/>
  <c r="K130" i="1"/>
  <c r="K69" i="1"/>
  <c r="K175" i="1"/>
  <c r="K220" i="1"/>
  <c r="K222" i="1"/>
  <c r="K156" i="1"/>
  <c r="K206" i="1"/>
  <c r="K207" i="1"/>
  <c r="K272" i="1"/>
  <c r="K271" i="1"/>
  <c r="K258" i="1"/>
  <c r="K219" i="1"/>
  <c r="K142" i="1"/>
  <c r="K257" i="1"/>
  <c r="K179" i="1"/>
  <c r="K138" i="1"/>
  <c r="K144" i="1"/>
  <c r="K143" i="1"/>
  <c r="K275" i="1"/>
  <c r="K165" i="1"/>
  <c r="K256" i="1"/>
  <c r="K255" i="1"/>
  <c r="K100" i="1"/>
  <c r="K33" i="1"/>
  <c r="K149" i="1"/>
  <c r="K194" i="1"/>
  <c r="K159" i="1"/>
  <c r="K141" i="1"/>
  <c r="K193" i="1"/>
  <c r="K85" i="1"/>
  <c r="K210" i="1"/>
  <c r="K39" i="1"/>
  <c r="K53" i="1"/>
  <c r="K52" i="1"/>
  <c r="K209" i="1"/>
  <c r="K51" i="1"/>
  <c r="K192" i="1"/>
  <c r="K82" i="1"/>
  <c r="K35" i="1"/>
  <c r="K188" i="1"/>
  <c r="K63" i="1"/>
  <c r="K190" i="1"/>
  <c r="K189" i="1"/>
  <c r="K80" i="1"/>
  <c r="K186" i="1"/>
  <c r="K126" i="1"/>
  <c r="K254" i="1"/>
  <c r="K285" i="1"/>
  <c r="K122" i="1"/>
  <c r="K267" i="1"/>
  <c r="K169" i="1"/>
  <c r="K105" i="1"/>
  <c r="K73" i="1"/>
  <c r="K59" i="1"/>
  <c r="K181" i="1"/>
  <c r="K168" i="1"/>
  <c r="K58" i="1"/>
  <c r="K36" i="1"/>
  <c r="K61" i="1"/>
  <c r="K171" i="1"/>
  <c r="K60" i="1"/>
  <c r="K31"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7" i="1"/>
  <c r="O108" i="1"/>
  <c r="O109" i="1"/>
  <c r="O110" i="1"/>
  <c r="O111" i="1"/>
  <c r="O112" i="1"/>
  <c r="O113" i="1"/>
  <c r="O114" i="1"/>
  <c r="O115" i="1"/>
  <c r="O116" i="1"/>
  <c r="O117" i="1"/>
  <c r="O118" i="1"/>
  <c r="O119" i="1"/>
  <c r="O120" i="1"/>
  <c r="O121" i="1"/>
  <c r="O122" i="1"/>
  <c r="O123" i="1"/>
  <c r="O125" i="1"/>
  <c r="O126" i="1"/>
  <c r="O128"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70" i="1"/>
  <c r="O271" i="1"/>
  <c r="O272" i="1"/>
  <c r="O273" i="1"/>
  <c r="O274" i="1"/>
  <c r="O275" i="1"/>
  <c r="O276" i="1"/>
  <c r="O277" i="1"/>
  <c r="O278" i="1"/>
  <c r="O279" i="1"/>
  <c r="O280" i="1"/>
  <c r="O281" i="1"/>
  <c r="O282" i="1"/>
  <c r="O283" i="1"/>
  <c r="O284" i="1"/>
  <c r="O285" i="1"/>
  <c r="O287" i="1"/>
  <c r="O288" i="1"/>
  <c r="O289" i="1"/>
  <c r="O290" i="1"/>
  <c r="O291" i="1"/>
  <c r="O292" i="1"/>
  <c r="G3" i="1"/>
  <c r="G4" i="1"/>
  <c r="G5" i="1"/>
  <c r="G55" i="1" s="1"/>
  <c r="G6" i="1"/>
  <c r="G7" i="1"/>
  <c r="G69" i="1" s="1"/>
  <c r="G8" i="1"/>
  <c r="G71" i="1" s="1"/>
  <c r="G9" i="1"/>
  <c r="G77" i="1" s="1"/>
  <c r="G10" i="1"/>
  <c r="G83" i="1" s="1"/>
  <c r="G11" i="1"/>
  <c r="G88" i="1" s="1"/>
  <c r="G12" i="1"/>
  <c r="G91" i="1" s="1"/>
  <c r="G13" i="1"/>
  <c r="G97" i="1" s="1"/>
  <c r="G14" i="1"/>
  <c r="G108" i="1" s="1"/>
  <c r="G15" i="1"/>
  <c r="G112" i="1" s="1"/>
  <c r="G16" i="1"/>
  <c r="G17" i="1"/>
  <c r="G18" i="1"/>
  <c r="G19" i="1"/>
  <c r="G144" i="1" s="1"/>
  <c r="G20" i="1"/>
  <c r="G145" i="1" s="1"/>
  <c r="G21" i="1"/>
  <c r="G147" i="1" s="1"/>
  <c r="G22" i="1"/>
  <c r="G23" i="1"/>
  <c r="G24" i="1"/>
  <c r="G139" i="1" l="1"/>
  <c r="G117" i="1"/>
  <c r="G125" i="1"/>
  <c r="G140" i="1"/>
  <c r="G143" i="1"/>
  <c r="G6" i="4" a="1"/>
  <c r="G52" i="1"/>
  <c r="G53" i="1"/>
  <c r="B6" i="9" a="1"/>
  <c r="C6" i="9" s="1" a="1"/>
  <c r="E38" i="1"/>
  <c r="E66" i="1"/>
  <c r="G44" i="1"/>
  <c r="G38" i="1"/>
  <c r="G64" i="1"/>
  <c r="G66" i="1"/>
  <c r="G128" i="1"/>
  <c r="G136" i="1"/>
  <c r="G111" i="1"/>
  <c r="G95" i="1"/>
  <c r="G110" i="1"/>
  <c r="G107" i="1"/>
  <c r="G94" i="1"/>
  <c r="G93" i="1"/>
  <c r="G51" i="1"/>
  <c r="G138" i="1"/>
  <c r="G137" i="1"/>
  <c r="G135" i="1"/>
  <c r="G134" i="1"/>
  <c r="G133" i="1"/>
  <c r="G104" i="1"/>
  <c r="G132" i="1"/>
  <c r="G103" i="1"/>
  <c r="G131" i="1"/>
  <c r="G102" i="1"/>
  <c r="G130" i="1"/>
  <c r="G101" i="1"/>
  <c r="G129" i="1"/>
  <c r="G100" i="1"/>
  <c r="G39" i="1"/>
  <c r="G99" i="1"/>
  <c r="G37" i="1"/>
  <c r="G96" i="1"/>
  <c r="G36" i="1"/>
  <c r="G127" i="1"/>
  <c r="G35" i="1"/>
  <c r="G126" i="1"/>
  <c r="G34" i="1"/>
  <c r="G73" i="1"/>
  <c r="G150" i="1"/>
  <c r="G82" i="1"/>
  <c r="G67" i="1"/>
  <c r="G65" i="1"/>
  <c r="G43" i="1"/>
  <c r="G42" i="1"/>
  <c r="G119" i="1"/>
  <c r="G41" i="1"/>
  <c r="G106" i="1"/>
  <c r="G50" i="1"/>
  <c r="G149" i="1"/>
  <c r="G124" i="1"/>
  <c r="G148" i="1"/>
  <c r="G123" i="1"/>
  <c r="G146" i="1"/>
  <c r="G122" i="1"/>
  <c r="G40" i="1"/>
  <c r="G105" i="1"/>
  <c r="G86" i="1"/>
  <c r="G92" i="1"/>
  <c r="G62" i="1"/>
  <c r="G68" i="1"/>
  <c r="G70" i="1"/>
  <c r="G142" i="1"/>
  <c r="G32" i="1"/>
  <c r="G116" i="1"/>
  <c r="G59" i="1"/>
  <c r="G141" i="1"/>
  <c r="G48" i="1"/>
  <c r="G31" i="1"/>
  <c r="G75" i="1"/>
  <c r="G98" i="1"/>
  <c r="G121" i="1"/>
  <c r="G63" i="1"/>
  <c r="G79" i="1"/>
  <c r="G61" i="1"/>
  <c r="G60" i="1"/>
  <c r="G49" i="1"/>
  <c r="G76" i="1"/>
  <c r="G115" i="1"/>
  <c r="G58" i="1"/>
  <c r="G47" i="1"/>
  <c r="G30" i="1"/>
  <c r="G74" i="1"/>
  <c r="G120" i="1"/>
  <c r="G78" i="1"/>
  <c r="G33" i="1"/>
  <c r="G113" i="1"/>
  <c r="G56" i="1"/>
  <c r="G85" i="1"/>
  <c r="G45" i="1"/>
  <c r="G54" i="1"/>
  <c r="G109" i="1"/>
  <c r="G90" i="1"/>
  <c r="G118" i="1"/>
  <c r="G81" i="1"/>
  <c r="G80" i="1"/>
  <c r="G72" i="1"/>
  <c r="G114" i="1"/>
  <c r="G57" i="1"/>
  <c r="G46" i="1"/>
  <c r="G29" i="1"/>
  <c r="G84" i="1"/>
  <c r="G89" i="1"/>
  <c r="G87" i="1"/>
  <c r="E89" i="1"/>
  <c r="E90" i="1"/>
  <c r="I6" i="4" l="1" a="1"/>
  <c r="G5" i="4"/>
  <c r="H6" i="4" a="1"/>
  <c r="B4" i="9"/>
  <c r="E70" i="1"/>
  <c r="E49" i="1"/>
  <c r="E106" i="1"/>
  <c r="E79" i="1"/>
  <c r="E48" i="1"/>
  <c r="E69" i="1"/>
  <c r="E65" i="1"/>
  <c r="E105" i="1"/>
  <c r="E73" i="1"/>
  <c r="E104" i="1"/>
  <c r="E47" i="1"/>
  <c r="E126" i="1"/>
  <c r="E137" i="1"/>
  <c r="E60" i="1"/>
  <c r="E85" i="1"/>
  <c r="E78" i="1"/>
  <c r="E83" i="1"/>
  <c r="E77" i="1"/>
  <c r="E59" i="1"/>
  <c r="E146" i="1"/>
  <c r="E142" i="1"/>
  <c r="E76" i="1"/>
  <c r="E116" i="1"/>
  <c r="E141" i="1"/>
  <c r="E127" i="1"/>
  <c r="E123" i="1"/>
  <c r="E88" i="1"/>
  <c r="E102" i="1"/>
  <c r="E101" i="1"/>
  <c r="E109" i="1"/>
  <c r="E108" i="1"/>
  <c r="E134" i="1"/>
  <c r="E54" i="1"/>
  <c r="E100" i="1"/>
  <c r="E133" i="1"/>
  <c r="E145" i="1"/>
  <c r="E115" i="1"/>
  <c r="E124" i="1" l="1"/>
  <c r="E128" i="1"/>
  <c r="E135" i="1"/>
  <c r="E64" i="1"/>
  <c r="E84" i="1"/>
  <c r="E110" i="1"/>
  <c r="E107" i="1"/>
  <c r="E67" i="1"/>
  <c r="E140" i="1"/>
  <c r="E19" i="1" s="1"/>
  <c r="F19" i="1" s="1"/>
  <c r="E139" i="1"/>
  <c r="E82" i="1"/>
  <c r="E20" i="1"/>
  <c r="F20" i="1" s="1"/>
  <c r="E132" i="1"/>
  <c r="E122" i="1"/>
  <c r="E97" i="1"/>
  <c r="E121" i="1"/>
  <c r="E75" i="1"/>
  <c r="E81" i="1"/>
  <c r="E14" i="1" l="1"/>
  <c r="F14" i="1" s="1"/>
  <c r="E44" i="1"/>
  <c r="E131" i="1"/>
  <c r="E57" i="1"/>
  <c r="E120" i="1"/>
  <c r="E56" i="1"/>
  <c r="E119" i="1"/>
  <c r="E113" i="1"/>
  <c r="E138" i="1"/>
  <c r="E118" i="1"/>
  <c r="E112" i="1"/>
  <c r="E114" i="1" l="1"/>
  <c r="E117" i="1"/>
  <c r="E16" i="1" s="1"/>
  <c r="F16" i="1" s="1"/>
  <c r="E18" i="1"/>
  <c r="F18" i="1" s="1"/>
  <c r="E103" i="1"/>
  <c r="E129" i="1"/>
  <c r="E96" i="1"/>
  <c r="E58" i="1"/>
  <c r="E150" i="1"/>
  <c r="E149" i="1"/>
  <c r="E147" i="1"/>
  <c r="E148" i="1"/>
  <c r="E41" i="1"/>
  <c r="E29" i="1" l="1"/>
  <c r="E45" i="1"/>
  <c r="E63" i="1"/>
  <c r="E62" i="1"/>
  <c r="E42" i="1"/>
  <c r="E43" i="1"/>
  <c r="E21" i="1"/>
  <c r="F21" i="1" s="1"/>
  <c r="E22" i="1"/>
  <c r="F22" i="1" s="1"/>
  <c r="E23" i="1"/>
  <c r="F23" i="1" s="1"/>
  <c r="E40" i="1"/>
  <c r="E99" i="1" l="1"/>
  <c r="E39" i="1"/>
  <c r="E111" i="1"/>
  <c r="E74" i="1"/>
  <c r="E80" i="1"/>
  <c r="E130" i="1"/>
  <c r="E55" i="1"/>
  <c r="E92" i="1"/>
  <c r="E94" i="1"/>
  <c r="E95" i="1"/>
  <c r="E61" i="1"/>
  <c r="E98" i="1"/>
  <c r="E50" i="1"/>
  <c r="E86" i="1"/>
  <c r="E71" i="1"/>
  <c r="E30" i="1"/>
  <c r="E31" i="1"/>
  <c r="E87" i="1"/>
  <c r="E68" i="1"/>
  <c r="E35" i="1"/>
  <c r="E93" i="1" l="1"/>
  <c r="E32" i="1"/>
  <c r="E37" i="1"/>
  <c r="E34" i="1"/>
  <c r="E36" i="1"/>
  <c r="E52" i="1"/>
  <c r="E72" i="1"/>
  <c r="E91" i="1"/>
  <c r="E51" i="1"/>
  <c r="E33" i="1"/>
  <c r="E6" i="1"/>
  <c r="F6" i="1" s="1"/>
  <c r="E15" i="1"/>
  <c r="F15" i="1" s="1"/>
  <c r="E11" i="1"/>
  <c r="F11" i="1" s="1"/>
  <c r="E10" i="1"/>
  <c r="F10" i="1" s="1"/>
  <c r="E17" i="1"/>
  <c r="F17" i="1" s="1"/>
  <c r="E9" i="1"/>
  <c r="F9" i="1" s="1"/>
  <c r="E7" i="1"/>
  <c r="F7" i="1" s="1"/>
  <c r="E13" i="1"/>
  <c r="F13" i="1" s="1"/>
  <c r="E5" i="1" l="1"/>
  <c r="F5" i="1" s="1"/>
  <c r="E24" i="1"/>
  <c r="F24" i="1" s="1"/>
  <c r="E4" i="1"/>
  <c r="F4" i="1" s="1"/>
  <c r="E12" i="1"/>
  <c r="F12" i="1" s="1"/>
  <c r="E8" i="1"/>
  <c r="F8" i="1" s="1"/>
  <c r="E3" i="1"/>
  <c r="F3" i="1" s="1"/>
  <c r="B10" i="3" l="1" a="1"/>
  <c r="F144" i="1" l="1"/>
  <c r="F143" i="1"/>
  <c r="F125" i="1"/>
  <c r="F53" i="1"/>
  <c r="F66" i="1"/>
  <c r="F30" i="1"/>
  <c r="F52" i="1"/>
  <c r="F106" i="1"/>
  <c r="F146" i="1"/>
  <c r="F76" i="1"/>
  <c r="F57" i="1"/>
  <c r="F107" i="1"/>
  <c r="F29" i="1"/>
  <c r="F42" i="1"/>
  <c r="F139" i="1"/>
  <c r="F82" i="1"/>
  <c r="F64" i="1"/>
  <c r="F49" i="1"/>
  <c r="F75" i="1"/>
  <c r="F101" i="1"/>
  <c r="F116" i="1"/>
  <c r="F111" i="1"/>
  <c r="F97" i="1"/>
  <c r="F38" i="1"/>
  <c r="F35" i="1"/>
  <c r="F95" i="1"/>
  <c r="F60" i="1"/>
  <c r="F117" i="1"/>
  <c r="F67" i="1"/>
  <c r="F78" i="1"/>
  <c r="F150" i="1"/>
  <c r="F123" i="1"/>
  <c r="F46" i="1"/>
  <c r="F131" i="1"/>
  <c r="F93" i="1"/>
  <c r="F147" i="1"/>
  <c r="F104" i="1"/>
  <c r="F126" i="1"/>
  <c r="F44" i="1"/>
  <c r="F142" i="1"/>
  <c r="F69" i="1"/>
  <c r="F121" i="1"/>
  <c r="F98" i="1"/>
  <c r="F63" i="1"/>
  <c r="F124" i="1"/>
  <c r="F33" i="1"/>
  <c r="F48" i="1"/>
  <c r="F80" i="1"/>
  <c r="F136" i="1"/>
  <c r="F84" i="1"/>
  <c r="F148" i="1"/>
  <c r="F130" i="1"/>
  <c r="F138" i="1"/>
  <c r="F94" i="1"/>
  <c r="F100" i="1"/>
  <c r="F113" i="1"/>
  <c r="F68" i="1"/>
  <c r="F77" i="1"/>
  <c r="F91" i="1"/>
  <c r="F87" i="1"/>
  <c r="F102" i="1"/>
  <c r="F71" i="1"/>
  <c r="F79" i="1"/>
  <c r="F137" i="1"/>
  <c r="F115" i="1"/>
  <c r="F127" i="1"/>
  <c r="F85" i="1"/>
  <c r="F31" i="1"/>
  <c r="F128" i="1"/>
  <c r="F40" i="1"/>
  <c r="F86" i="1"/>
  <c r="F90" i="1"/>
  <c r="F65" i="1"/>
  <c r="F47" i="1"/>
  <c r="F129" i="1"/>
  <c r="F96" i="1"/>
  <c r="F74" i="1"/>
  <c r="F56" i="1"/>
  <c r="F133" i="1"/>
  <c r="F61" i="1"/>
  <c r="F132" i="1"/>
  <c r="F99" i="1"/>
  <c r="F134" i="1"/>
  <c r="F119" i="1"/>
  <c r="F120" i="1"/>
  <c r="F39" i="1"/>
  <c r="F36" i="1"/>
  <c r="F81" i="1"/>
  <c r="F89" i="1"/>
  <c r="F72" i="1"/>
  <c r="F41" i="1"/>
  <c r="F109" i="1"/>
  <c r="F62" i="1"/>
  <c r="F92" i="1"/>
  <c r="F55" i="1"/>
  <c r="F73" i="1"/>
  <c r="F45" i="1"/>
  <c r="F149" i="1"/>
  <c r="F108" i="1"/>
  <c r="F54" i="1"/>
  <c r="F135" i="1"/>
  <c r="F105" i="1"/>
  <c r="F141" i="1"/>
  <c r="F70" i="1"/>
  <c r="F114" i="1"/>
  <c r="F50" i="1"/>
  <c r="F34" i="1"/>
  <c r="F112" i="1"/>
  <c r="F103" i="1"/>
  <c r="F145" i="1"/>
  <c r="F32" i="1"/>
  <c r="F37" i="1"/>
  <c r="F43" i="1"/>
  <c r="F59" i="1"/>
  <c r="F118" i="1"/>
  <c r="F83" i="1"/>
  <c r="F58" i="1"/>
  <c r="F122" i="1"/>
  <c r="F140" i="1"/>
  <c r="F51" i="1"/>
  <c r="F110" i="1"/>
  <c r="F88" i="1"/>
  <c r="A35" i="3" l="1" a="1"/>
  <c r="L296" i="1" s="1" a="1"/>
  <c r="L56" i="1" a="1"/>
  <c r="L287" i="1" a="1"/>
  <c r="L220" i="1" a="1"/>
  <c r="L81" i="1" a="1"/>
  <c r="L228" i="1" a="1"/>
  <c r="X89" i="1" a="1"/>
  <c r="Y89" i="1" s="1"/>
  <c r="X69" i="1" a="1"/>
  <c r="Y69" i="1" s="1"/>
  <c r="L257" i="1" a="1"/>
  <c r="L197" i="1" a="1"/>
  <c r="L272" i="1" a="1"/>
  <c r="X91" i="1" a="1"/>
  <c r="Y91" i="1" s="1"/>
  <c r="X35" i="1" a="1"/>
  <c r="Y35" i="1" s="1"/>
  <c r="L234" i="1" a="1"/>
  <c r="X83" i="1" a="1"/>
  <c r="Y83" i="1" s="1"/>
  <c r="L209" i="1" l="1" a="1"/>
  <c r="L215" i="1" a="1"/>
  <c r="L118" i="1" a="1"/>
  <c r="L114" i="1" a="1"/>
  <c r="L278" i="1" a="1"/>
  <c r="L232" i="1" a="1"/>
  <c r="L151" i="1" a="1"/>
  <c r="L291" i="1" a="1"/>
  <c r="L123" i="1" a="1"/>
  <c r="L187" i="1" a="1"/>
  <c r="X66" i="1" a="1"/>
  <c r="Y66" i="1" s="1"/>
  <c r="L36" i="1" a="1"/>
  <c r="L243" i="1" a="1"/>
  <c r="L205" i="1" a="1"/>
  <c r="L189" i="1" a="1"/>
  <c r="X86" i="1" a="1"/>
  <c r="Y86" i="1" s="1"/>
  <c r="L183" i="1" a="1"/>
  <c r="L37" i="1" a="1"/>
  <c r="X38" i="1" a="1"/>
  <c r="Y38" i="1" s="1"/>
  <c r="X39" i="1" a="1"/>
  <c r="Y39" i="1" s="1"/>
  <c r="L240" i="1" a="1"/>
  <c r="L45" i="1" a="1"/>
  <c r="L213" i="1" a="1"/>
  <c r="L121" i="1" a="1"/>
  <c r="X92" i="1" a="1"/>
  <c r="Y92" i="1" s="1"/>
  <c r="X37" i="1" a="1"/>
  <c r="Y37" i="1" s="1"/>
  <c r="L53" i="1" a="1"/>
  <c r="L86" i="1" a="1"/>
  <c r="X94" i="1" a="1"/>
  <c r="Y94" i="1" s="1"/>
  <c r="L89" i="1" a="1"/>
  <c r="L109" i="1" a="1"/>
  <c r="X78" i="1" a="1"/>
  <c r="Y78" i="1" s="1"/>
  <c r="L49" i="1" a="1"/>
  <c r="X95" i="1" a="1"/>
  <c r="Y95" i="1" s="1"/>
  <c r="L237" i="1" a="1"/>
  <c r="L91" i="1" a="1"/>
  <c r="L167" i="1" a="1"/>
  <c r="L214" i="1" a="1"/>
  <c r="L184" i="1" a="1"/>
  <c r="X46" i="1" a="1"/>
  <c r="Y46" i="1" s="1"/>
  <c r="L248" i="1" a="1"/>
  <c r="L94" i="1" a="1"/>
  <c r="L255" i="1" a="1"/>
  <c r="X47" i="1" a="1"/>
  <c r="Y47" i="1" s="1"/>
  <c r="L164" i="1" a="1"/>
  <c r="L77" i="1" a="1"/>
  <c r="L270" i="1" a="1"/>
  <c r="L33" i="1" a="1"/>
  <c r="L131" i="1" a="1"/>
  <c r="L110" i="1" a="1"/>
  <c r="L134" i="1" a="1"/>
  <c r="L206" i="1" a="1"/>
  <c r="L38" i="1" a="1"/>
  <c r="L268" i="1" a="1"/>
  <c r="L162" i="1" a="1"/>
  <c r="L55" i="1" a="1"/>
  <c r="L253" i="1" a="1"/>
  <c r="L156" i="1" a="1"/>
  <c r="X85" i="1" a="1"/>
  <c r="Y85" i="1" s="1"/>
  <c r="L212" i="1" a="1"/>
  <c r="L105" i="1" a="1"/>
  <c r="X84" i="1" a="1"/>
  <c r="Y84" i="1" s="1"/>
  <c r="L283" i="1" a="1"/>
  <c r="L292" i="1" a="1"/>
  <c r="X68" i="1" a="1"/>
  <c r="Y68" i="1" s="1"/>
  <c r="L276" i="1" a="1"/>
  <c r="X40" i="1" a="1"/>
  <c r="Y40" i="1" s="1"/>
  <c r="L60" i="1" a="1"/>
  <c r="L225" i="1" a="1"/>
  <c r="L279" i="1" a="1"/>
  <c r="L159" i="1" a="1"/>
  <c r="L263" i="1" a="1"/>
  <c r="L122" i="1" a="1"/>
  <c r="L73" i="1" a="1"/>
  <c r="L275" i="1" a="1"/>
  <c r="L67" i="1" a="1"/>
  <c r="L74" i="1" a="1"/>
  <c r="L99" i="1" a="1"/>
  <c r="L75" i="1" a="1"/>
  <c r="L211" i="1" a="1"/>
  <c r="L198" i="1" a="1"/>
  <c r="L178" i="1" a="1"/>
  <c r="L147" i="1" a="1"/>
  <c r="L269" i="1" a="1"/>
  <c r="L261" i="1" a="1"/>
  <c r="L282" i="1" a="1"/>
  <c r="L57" i="1" a="1"/>
  <c r="L216" i="1" a="1"/>
  <c r="L62" i="1" a="1"/>
  <c r="L174" i="1" a="1"/>
  <c r="L250" i="1" a="1"/>
  <c r="L113" i="1" a="1"/>
  <c r="X98" i="1" a="1"/>
  <c r="Y98" i="1" s="1"/>
  <c r="L172" i="1" a="1"/>
  <c r="X79" i="1" a="1"/>
  <c r="Y79" i="1" s="1"/>
  <c r="L44" i="1" a="1"/>
  <c r="L271" i="1" a="1"/>
  <c r="L218" i="1" a="1"/>
  <c r="X93" i="1" a="1"/>
  <c r="Y93" i="1" s="1"/>
  <c r="L108" i="1" a="1"/>
  <c r="X41" i="1" a="1"/>
  <c r="Y41" i="1" s="1"/>
  <c r="L47" i="1" a="1"/>
  <c r="L88" i="1" a="1"/>
  <c r="X34" i="1" a="1"/>
  <c r="Y34" i="1" s="1"/>
  <c r="L40" i="1" a="1"/>
  <c r="L92" i="1" a="1"/>
  <c r="L258" i="1" a="1"/>
  <c r="L280" i="1" a="1"/>
  <c r="L204" i="1" a="1"/>
  <c r="L265" i="1" a="1"/>
  <c r="L41" i="1" a="1"/>
  <c r="L188" i="1" a="1"/>
  <c r="L87" i="1" a="1"/>
  <c r="L254" i="1" a="1"/>
  <c r="X75" i="1" a="1"/>
  <c r="Y75" i="1" s="1"/>
  <c r="L133" i="1" a="1"/>
  <c r="L46" i="1" a="1"/>
  <c r="L84" i="1" a="1"/>
  <c r="L203" i="1" a="1"/>
  <c r="L96" i="1" a="1"/>
  <c r="L179" i="1" a="1"/>
  <c r="L186" i="1" a="1"/>
  <c r="L59" i="1" a="1"/>
  <c r="L192" i="1" a="1"/>
  <c r="L78" i="1" a="1"/>
  <c r="L107" i="1" a="1"/>
  <c r="L97" i="1" a="1"/>
  <c r="L208" i="1" a="1"/>
  <c r="L176" i="1" a="1"/>
  <c r="L251" i="1" a="1"/>
  <c r="L223" i="1" a="1"/>
  <c r="X67" i="1" a="1"/>
  <c r="Y67" i="1" s="1"/>
  <c r="L95" i="1" a="1"/>
  <c r="X57" i="1" a="1"/>
  <c r="Y57" i="1" s="1"/>
  <c r="L120" i="1" a="1"/>
  <c r="L244" i="1" a="1"/>
  <c r="L264" i="1" a="1"/>
  <c r="L140" i="1" a="1"/>
  <c r="X56" i="1" a="1"/>
  <c r="Y56" i="1" s="1"/>
  <c r="X42" i="1" a="1"/>
  <c r="Y42" i="1" s="1"/>
  <c r="L102" i="1" a="1"/>
  <c r="L127" i="1" a="1"/>
  <c r="L68" i="1" a="1"/>
  <c r="L93" i="1" a="1"/>
  <c r="L139" i="1" a="1"/>
  <c r="L155" i="1" a="1"/>
  <c r="L43" i="1" a="1"/>
  <c r="L119" i="1" a="1"/>
  <c r="L71" i="1" a="1"/>
  <c r="L141" i="1" a="1"/>
  <c r="L193" i="1" a="1"/>
  <c r="L69" i="1" a="1"/>
  <c r="L103" i="1" a="1"/>
  <c r="L85" i="1" a="1"/>
  <c r="L144" i="1" a="1"/>
  <c r="L224" i="1" a="1"/>
  <c r="L148" i="1" a="1"/>
  <c r="L185" i="1" a="1"/>
  <c r="L226" i="1" a="1"/>
  <c r="L249" i="1" a="1"/>
  <c r="L166" i="1" a="1"/>
  <c r="L98" i="1" a="1"/>
  <c r="L79" i="1" a="1"/>
  <c r="X71" i="1" a="1"/>
  <c r="Y71" i="1" s="1"/>
  <c r="L239" i="1" a="1"/>
  <c r="L207" i="1" a="1"/>
  <c r="X88" i="1" a="1"/>
  <c r="Y88" i="1" s="1"/>
  <c r="L111" i="1" a="1"/>
  <c r="L30" i="1" a="1"/>
  <c r="L51" i="1" a="1"/>
  <c r="L260" i="1" a="1"/>
  <c r="L126" i="1" a="1"/>
  <c r="X29" i="1" a="1"/>
  <c r="Y29" i="1" s="1"/>
  <c r="L130" i="1" a="1"/>
  <c r="L76" i="1" a="1"/>
  <c r="L222" i="1" a="1"/>
  <c r="X33" i="1" a="1"/>
  <c r="Y33" i="1" s="1"/>
  <c r="L142" i="1" a="1"/>
  <c r="X54" i="1" a="1"/>
  <c r="Y54" i="1" s="1"/>
  <c r="X96" i="1" a="1"/>
  <c r="Y96" i="1" s="1"/>
  <c r="X76" i="1" a="1"/>
  <c r="Y76" i="1" s="1"/>
  <c r="L195" i="1" a="1"/>
  <c r="X49" i="1" a="1"/>
  <c r="Y49" i="1" s="1"/>
  <c r="L170" i="1" a="1"/>
  <c r="X36" i="1" a="1"/>
  <c r="Y36" i="1" s="1"/>
  <c r="X70" i="1" a="1"/>
  <c r="Y70" i="1" s="1"/>
  <c r="X87" i="1" a="1"/>
  <c r="Y87" i="1" s="1"/>
  <c r="L293" i="1" a="1"/>
  <c r="L72" i="1" a="1"/>
  <c r="L80" i="1" a="1"/>
  <c r="L35" i="1" a="1"/>
  <c r="L153" i="1" a="1"/>
  <c r="L247" i="1" a="1"/>
  <c r="L194" i="1" a="1"/>
  <c r="X45" i="1" a="1"/>
  <c r="Y45" i="1" s="1"/>
  <c r="L115" i="1" a="1"/>
  <c r="L256" i="1" a="1"/>
  <c r="L112" i="1" a="1"/>
  <c r="L137" i="1" a="1"/>
  <c r="L65" i="1" a="1"/>
  <c r="L117" i="1" a="1"/>
  <c r="L201" i="1" a="1"/>
  <c r="L154" i="1" a="1"/>
  <c r="L168" i="1" a="1"/>
  <c r="L90" i="1" a="1"/>
  <c r="L58" i="1" a="1"/>
  <c r="L165" i="1" a="1"/>
  <c r="L180" i="1" a="1"/>
  <c r="L200" i="1" a="1"/>
  <c r="L32" i="1" a="1"/>
  <c r="L52" i="1" a="1"/>
  <c r="L227" i="1" a="1"/>
  <c r="L266" i="1" a="1"/>
  <c r="X90" i="1" a="1"/>
  <c r="Y90" i="1" s="1"/>
  <c r="L64" i="1" a="1"/>
  <c r="L82" i="1" a="1"/>
  <c r="L274" i="1" a="1"/>
  <c r="L100" i="1" a="1"/>
  <c r="X43" i="1" a="1"/>
  <c r="Y43" i="1" s="1"/>
  <c r="L229" i="1" a="1"/>
  <c r="L39" i="1" a="1"/>
  <c r="L50" i="1" a="1"/>
  <c r="X80" i="1" a="1"/>
  <c r="Y80" i="1" s="1"/>
  <c r="L273" i="1" a="1"/>
  <c r="L157" i="1" a="1"/>
  <c r="L150" i="1" a="1"/>
  <c r="X44" i="1" a="1"/>
  <c r="Y44" i="1" s="1"/>
  <c r="L145" i="1" a="1"/>
  <c r="X53" i="1" a="1"/>
  <c r="Y53" i="1" s="1"/>
  <c r="X58" i="1" a="1"/>
  <c r="Y58" i="1" s="1"/>
  <c r="X55" i="1" a="1"/>
  <c r="Y55" i="1" s="1"/>
  <c r="X63" i="1" a="1"/>
  <c r="Y63" i="1" s="1"/>
  <c r="X30" i="1" a="1"/>
  <c r="Y30" i="1" s="1"/>
  <c r="X48" i="1" a="1"/>
  <c r="Y48" i="1" s="1"/>
  <c r="L295" i="1" a="1"/>
  <c r="L48" i="1" a="1"/>
  <c r="L217" i="1" a="1"/>
  <c r="X82" i="1" a="1"/>
  <c r="Y82" i="1" s="1"/>
  <c r="L106" i="1" a="1"/>
  <c r="X60" i="1" a="1"/>
  <c r="Y60" i="1" s="1"/>
  <c r="X73" i="1" a="1"/>
  <c r="Y73" i="1" s="1"/>
  <c r="L101" i="1" a="1"/>
  <c r="X31" i="1" a="1"/>
  <c r="Y31" i="1" s="1"/>
  <c r="X65" i="1" a="1"/>
  <c r="Y65" i="1" s="1"/>
  <c r="X81" i="1" a="1"/>
  <c r="Y81" i="1" s="1"/>
  <c r="X74" i="1" a="1"/>
  <c r="Y74" i="1" s="1"/>
  <c r="L290" i="1" a="1"/>
  <c r="L281" i="1" a="1"/>
  <c r="L199" i="1" a="1"/>
  <c r="L136" i="1" a="1"/>
  <c r="X77" i="1" a="1"/>
  <c r="Y77" i="1" s="1"/>
  <c r="L288" i="1" a="1"/>
  <c r="L230" i="1" a="1"/>
  <c r="L285" i="1" a="1"/>
  <c r="L289" i="1" a="1"/>
  <c r="L143" i="1" a="1"/>
  <c r="L190" i="1" a="1"/>
  <c r="L235" i="1" a="1"/>
  <c r="L191" i="1" a="1"/>
  <c r="L128" i="1" a="1"/>
  <c r="L149" i="1" a="1"/>
  <c r="L259" i="1" a="1"/>
  <c r="L63" i="1" a="1"/>
  <c r="L70" i="1" a="1"/>
  <c r="L29" i="1" a="1"/>
  <c r="X52" i="1" a="1"/>
  <c r="Y52" i="1" s="1"/>
  <c r="L31" i="1" a="1"/>
  <c r="L104" i="1" a="1"/>
  <c r="L34" i="1" a="1"/>
  <c r="L267" i="1" a="1"/>
  <c r="L196" i="1" a="1"/>
  <c r="L219" i="1" a="1"/>
  <c r="L181" i="1" a="1"/>
  <c r="X61" i="1" a="1"/>
  <c r="Y61" i="1" s="1"/>
  <c r="L182" i="1" a="1"/>
  <c r="L42" i="1" a="1"/>
  <c r="L61" i="1" a="1"/>
  <c r="L277" i="1" a="1"/>
  <c r="X64" i="1" a="1"/>
  <c r="Y64" i="1" s="1"/>
  <c r="L252" i="1" a="1"/>
  <c r="L161" i="1" a="1"/>
  <c r="X32" i="1" a="1"/>
  <c r="Y32" i="1" s="1"/>
  <c r="L177" i="1" a="1"/>
  <c r="L236" i="1" a="1"/>
  <c r="X50" i="1" a="1"/>
  <c r="Y50" i="1" s="1"/>
  <c r="L169" i="1" a="1"/>
  <c r="L135" i="1" a="1"/>
  <c r="L83" i="1" a="1"/>
  <c r="L160" i="1" a="1"/>
  <c r="L231" i="1" a="1"/>
  <c r="X59" i="1" a="1"/>
  <c r="Y59" i="1" s="1"/>
  <c r="L242" i="1" a="1"/>
  <c r="L173" i="1" a="1"/>
  <c r="L210" i="1" a="1"/>
  <c r="L241" i="1" a="1"/>
  <c r="L262" i="1" a="1"/>
  <c r="L158" i="1" a="1"/>
  <c r="L245" i="1" a="1"/>
  <c r="L138" i="1" a="1"/>
  <c r="L163" i="1" a="1"/>
  <c r="L246" i="1" a="1"/>
  <c r="L66" i="1" a="1"/>
  <c r="X72" i="1" a="1"/>
  <c r="Y72" i="1" s="1"/>
  <c r="L286" i="1" a="1"/>
  <c r="X51" i="1" a="1"/>
  <c r="Y51" i="1" s="1"/>
  <c r="L124" i="1" a="1"/>
  <c r="L294" i="1" a="1"/>
  <c r="L171" i="1" a="1"/>
  <c r="L221" i="1" a="1"/>
  <c r="L175" i="1" a="1"/>
  <c r="L284" i="1" a="1"/>
  <c r="L146" i="1" a="1"/>
  <c r="L132" i="1" a="1"/>
  <c r="X97" i="1" a="1"/>
  <c r="Y97" i="1" s="1"/>
  <c r="L202" i="1" a="1"/>
  <c r="L116" i="1" a="1"/>
  <c r="L125" i="1" a="1"/>
  <c r="L54" i="1" a="1"/>
  <c r="L233" i="1" a="1"/>
  <c r="L152" i="1" a="1"/>
  <c r="X62" i="1" a="1"/>
  <c r="Y62" i="1" s="1"/>
  <c r="L238" i="1" a="1"/>
  <c r="L129" i="1" a="1"/>
  <c r="Z40" i="1"/>
  <c r="Z39" i="1"/>
  <c r="Z38" i="1" l="1"/>
  <c r="Z88" i="1"/>
  <c r="Z94" i="1"/>
  <c r="Z47" i="1"/>
  <c r="Z98" i="1"/>
  <c r="Z67" i="1"/>
  <c r="Z93" i="1"/>
  <c r="Z95" i="1"/>
  <c r="Z70" i="1"/>
  <c r="Z69" i="1"/>
  <c r="Z68" i="1"/>
  <c r="Z63" i="1"/>
  <c r="Z66" i="1"/>
  <c r="Z32" i="1"/>
  <c r="Z29" i="1"/>
  <c r="Z53" i="1"/>
  <c r="Z80" i="1"/>
  <c r="Z84" i="1"/>
  <c r="Z92" i="1"/>
  <c r="Z75" i="1"/>
  <c r="Z58" i="1"/>
  <c r="Z55" i="1"/>
  <c r="Z42" i="1"/>
  <c r="Z49" i="1"/>
  <c r="Z34" i="1"/>
  <c r="Z30" i="1"/>
  <c r="Z57" i="1"/>
  <c r="Z59" i="1"/>
  <c r="Z43" i="1"/>
  <c r="Z77" i="1"/>
  <c r="Z62" i="1"/>
  <c r="Z41" i="1"/>
  <c r="Z81" i="1"/>
  <c r="Z85" i="1"/>
  <c r="Z78" i="1"/>
  <c r="Z87" i="1"/>
  <c r="Z91" i="1"/>
  <c r="Z83" i="1"/>
  <c r="Z86" i="1"/>
  <c r="Z79" i="1"/>
  <c r="Z54" i="1"/>
  <c r="Z89" i="1"/>
  <c r="Z90" i="1"/>
  <c r="Z64" i="1"/>
  <c r="Z82" i="1"/>
  <c r="Z60" i="1"/>
  <c r="Z73" i="1"/>
  <c r="Z51" i="1"/>
  <c r="Z31" i="1"/>
  <c r="Z48" i="1"/>
  <c r="Z33" i="1"/>
  <c r="Z65" i="1"/>
  <c r="B6" i="4" a="1"/>
  <c r="C5" i="4" s="1"/>
  <c r="Z36" i="1"/>
  <c r="Z46" i="1"/>
  <c r="Z72" i="1"/>
  <c r="Z37" i="1"/>
  <c r="Z56" i="1"/>
  <c r="Z71" i="1"/>
  <c r="Z74" i="1"/>
  <c r="Z76" i="1"/>
  <c r="Z44" i="1"/>
  <c r="Z35" i="1"/>
  <c r="Z61" i="1"/>
  <c r="Z45" i="1"/>
  <c r="Z52" i="1"/>
  <c r="Z50" i="1"/>
  <c r="Z96" i="1"/>
  <c r="Z97" i="1"/>
  <c r="B6" i="10" l="1" a="1"/>
  <c r="B4" i="10" s="1"/>
  <c r="D5" i="4"/>
  <c r="D6" i="4" a="1"/>
  <c r="C6" i="4" a="1"/>
  <c r="E6" i="4" a="1"/>
  <c r="E5" i="4" s="1"/>
  <c r="D5" i="10" l="1"/>
  <c r="D6" i="10" a="1"/>
  <c r="E5" i="10" s="1"/>
  <c r="E6" i="10" a="1"/>
  <c r="C6" i="10"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<sst xmlns="http://schemas.openxmlformats.org/spreadsheetml/2006/main" count="2696" uniqueCount="903">
  <si>
    <t>I06.4</t>
  </si>
  <si>
    <t>I06.3</t>
  </si>
  <si>
    <t>I06.2</t>
  </si>
  <si>
    <t>I06.1</t>
  </si>
  <si>
    <t>I05.1</t>
  </si>
  <si>
    <t>I04.1</t>
  </si>
  <si>
    <t>I03.1</t>
  </si>
  <si>
    <t>I02.1</t>
  </si>
  <si>
    <t>I01.10</t>
  </si>
  <si>
    <t>I01.9</t>
  </si>
  <si>
    <t>I01.8</t>
  </si>
  <si>
    <t>I01.7</t>
  </si>
  <si>
    <t>I01.6</t>
  </si>
  <si>
    <t>I01.5</t>
  </si>
  <si>
    <t>I01.4</t>
  </si>
  <si>
    <t>I01.3</t>
  </si>
  <si>
    <t>I01.2</t>
  </si>
  <si>
    <t>I01.1</t>
  </si>
  <si>
    <t>C20.1</t>
  </si>
  <si>
    <t>C19.1</t>
  </si>
  <si>
    <t>C18.1</t>
  </si>
  <si>
    <t>C17.2</t>
  </si>
  <si>
    <t>C17.1</t>
  </si>
  <si>
    <t>C16.1</t>
  </si>
  <si>
    <t>C15.4</t>
  </si>
  <si>
    <t>C15.3</t>
  </si>
  <si>
    <t>C15.2</t>
  </si>
  <si>
    <t>C15.1</t>
  </si>
  <si>
    <t>C14.2</t>
  </si>
  <si>
    <t>C14.1</t>
  </si>
  <si>
    <t>C13.1</t>
  </si>
  <si>
    <t>C12.3</t>
  </si>
  <si>
    <t>C12.2</t>
  </si>
  <si>
    <t>C12.1</t>
  </si>
  <si>
    <t>C11.2</t>
  </si>
  <si>
    <t>C11.1</t>
  </si>
  <si>
    <t>C10.3</t>
  </si>
  <si>
    <t>C10.2</t>
  </si>
  <si>
    <t>C10.1</t>
  </si>
  <si>
    <t>C09.2</t>
  </si>
  <si>
    <t>C09.1</t>
  </si>
  <si>
    <t>C08.1</t>
  </si>
  <si>
    <t>C07.2</t>
  </si>
  <si>
    <t>C07.1</t>
  </si>
  <si>
    <t>C06.5</t>
  </si>
  <si>
    <t>C06.4</t>
  </si>
  <si>
    <t>C06.3</t>
  </si>
  <si>
    <t>C06.2</t>
  </si>
  <si>
    <t>C06.1</t>
  </si>
  <si>
    <t>C05.4</t>
  </si>
  <si>
    <t>C05.3</t>
  </si>
  <si>
    <t>C05.2</t>
  </si>
  <si>
    <t>C05.1</t>
  </si>
  <si>
    <t>C04.2</t>
  </si>
  <si>
    <t>C04.1</t>
  </si>
  <si>
    <t>C03.1</t>
  </si>
  <si>
    <t>C02.2</t>
  </si>
  <si>
    <t>C02.1</t>
  </si>
  <si>
    <t>C01.1</t>
  </si>
  <si>
    <t>M11.2</t>
  </si>
  <si>
    <t>M11.1</t>
  </si>
  <si>
    <t>M10.2</t>
  </si>
  <si>
    <t>M10.1</t>
  </si>
  <si>
    <t>M09.2</t>
  </si>
  <si>
    <t>M09.1</t>
  </si>
  <si>
    <t>M08.1</t>
  </si>
  <si>
    <t>M07.1</t>
  </si>
  <si>
    <t>M06.2</t>
  </si>
  <si>
    <t>M06.1</t>
  </si>
  <si>
    <t>M05.1</t>
  </si>
  <si>
    <t>M04.2</t>
  </si>
  <si>
    <t>M04.1</t>
  </si>
  <si>
    <t>M03.4</t>
  </si>
  <si>
    <t>M03.3</t>
  </si>
  <si>
    <t>M03.2</t>
  </si>
  <si>
    <t>M03.1</t>
  </si>
  <si>
    <t>M02.2</t>
  </si>
  <si>
    <t>M02.1</t>
  </si>
  <si>
    <t>M01.1</t>
  </si>
  <si>
    <t>X12.2</t>
  </si>
  <si>
    <t>X12.1</t>
  </si>
  <si>
    <t>X11.2</t>
  </si>
  <si>
    <t>X11.1</t>
  </si>
  <si>
    <t>X10.1</t>
  </si>
  <si>
    <t>X09.1</t>
  </si>
  <si>
    <t>X08.2</t>
  </si>
  <si>
    <t>X08.1</t>
  </si>
  <si>
    <t>X07.3</t>
  </si>
  <si>
    <t>X07.2</t>
  </si>
  <si>
    <t>X07.1</t>
  </si>
  <si>
    <t>X06.2</t>
  </si>
  <si>
    <t>X06.1</t>
  </si>
  <si>
    <t>X05.2</t>
  </si>
  <si>
    <t>X05.1</t>
  </si>
  <si>
    <t>X04.1</t>
  </si>
  <si>
    <t>X03.2</t>
  </si>
  <si>
    <t>X03.1</t>
  </si>
  <si>
    <t>X02.3</t>
  </si>
  <si>
    <t>X02.2</t>
  </si>
  <si>
    <t>X02.1</t>
  </si>
  <si>
    <t>X01.3</t>
  </si>
  <si>
    <t>X01.2</t>
  </si>
  <si>
    <t>X01.1</t>
  </si>
  <si>
    <t>S09.1</t>
  </si>
  <si>
    <t>S08.2</t>
  </si>
  <si>
    <t>S08.1</t>
  </si>
  <si>
    <t>S07.2</t>
  </si>
  <si>
    <t>S07.1</t>
  </si>
  <si>
    <t>S06.2</t>
  </si>
  <si>
    <t>S06.1</t>
  </si>
  <si>
    <t>S05.1</t>
  </si>
  <si>
    <t>S04.1</t>
  </si>
  <si>
    <t>S03.2</t>
  </si>
  <si>
    <t>S03.1</t>
  </si>
  <si>
    <t>S02.1</t>
  </si>
  <si>
    <t>S01.2</t>
  </si>
  <si>
    <t>S01.1</t>
  </si>
  <si>
    <t>T09.3</t>
  </si>
  <si>
    <t>T09.2</t>
  </si>
  <si>
    <t>T09.1</t>
  </si>
  <si>
    <t>T08.1</t>
  </si>
  <si>
    <t>T07.1</t>
  </si>
  <si>
    <t>T06.1</t>
  </si>
  <si>
    <t>T05.2</t>
  </si>
  <si>
    <t>T05.1</t>
  </si>
  <si>
    <t>T04.3</t>
  </si>
  <si>
    <t>T04.2</t>
  </si>
  <si>
    <t>T04.1</t>
  </si>
  <si>
    <t>T03.1</t>
  </si>
  <si>
    <t>T02.1</t>
  </si>
  <si>
    <t>T01.2</t>
  </si>
  <si>
    <t>T01.1</t>
  </si>
  <si>
    <t>V11.3</t>
  </si>
  <si>
    <t>V11.2</t>
  </si>
  <si>
    <t>V11.1</t>
  </si>
  <si>
    <t>V10.1</t>
  </si>
  <si>
    <t>V09.1</t>
  </si>
  <si>
    <t>V08.2</t>
  </si>
  <si>
    <t>V08.1</t>
  </si>
  <si>
    <t>V07.1</t>
  </si>
  <si>
    <t>V06.1</t>
  </si>
  <si>
    <t>V05.2</t>
  </si>
  <si>
    <t>V05.1</t>
  </si>
  <si>
    <t>V04.2</t>
  </si>
  <si>
    <t>V04.1</t>
  </si>
  <si>
    <t>V03.3</t>
  </si>
  <si>
    <t>V03.2</t>
  </si>
  <si>
    <t>V03.1</t>
  </si>
  <si>
    <t>V02.5</t>
  </si>
  <si>
    <t>V02.4</t>
  </si>
  <si>
    <t>V02.3</t>
  </si>
  <si>
    <t>V02.2</t>
  </si>
  <si>
    <t>V02.1</t>
  </si>
  <si>
    <t>V01.1</t>
  </si>
  <si>
    <t>L09.2</t>
  </si>
  <si>
    <t>L09.1</t>
  </si>
  <si>
    <t>L08.2</t>
  </si>
  <si>
    <t>L08.1</t>
  </si>
  <si>
    <t>L07.1</t>
  </si>
  <si>
    <t>L06.1</t>
  </si>
  <si>
    <t>L05.2</t>
  </si>
  <si>
    <t>L05.1</t>
  </si>
  <si>
    <t>L04.1</t>
  </si>
  <si>
    <t>L03.1</t>
  </si>
  <si>
    <t>L02.1</t>
  </si>
  <si>
    <t>L01.1</t>
  </si>
  <si>
    <t>N14.1</t>
  </si>
  <si>
    <t>N13.1</t>
  </si>
  <si>
    <t>N12.1</t>
  </si>
  <si>
    <t>N11.1</t>
  </si>
  <si>
    <t>N10.1</t>
  </si>
  <si>
    <t>N09.2</t>
  </si>
  <si>
    <t>N09.1</t>
  </si>
  <si>
    <t>N08.1</t>
  </si>
  <si>
    <t>N07.1</t>
  </si>
  <si>
    <t>N06.1</t>
  </si>
  <si>
    <t>N05.1</t>
  </si>
  <si>
    <t>N04.1</t>
  </si>
  <si>
    <t>N03.2</t>
  </si>
  <si>
    <t>N03.1</t>
  </si>
  <si>
    <t>N02.3</t>
  </si>
  <si>
    <t>N02.2</t>
  </si>
  <si>
    <t>N02.1</t>
  </si>
  <si>
    <t>N01.2</t>
  </si>
  <si>
    <t>N01.1</t>
  </si>
  <si>
    <t>W09.1</t>
  </si>
  <si>
    <t>W08.4</t>
  </si>
  <si>
    <t>W08.3</t>
  </si>
  <si>
    <t>W08.2</t>
  </si>
  <si>
    <t>W08.1</t>
  </si>
  <si>
    <t>W07.3</t>
  </si>
  <si>
    <t>W07.2</t>
  </si>
  <si>
    <t>W07.1</t>
  </si>
  <si>
    <t>W06.1</t>
  </si>
  <si>
    <t>W05.2</t>
  </si>
  <si>
    <t>W05.1</t>
  </si>
  <si>
    <t>W04.1</t>
  </si>
  <si>
    <t>W03.2</t>
  </si>
  <si>
    <t>W03.1</t>
  </si>
  <si>
    <t>W02.2</t>
  </si>
  <si>
    <t>W02.1</t>
  </si>
  <si>
    <t>W01.1</t>
  </si>
  <si>
    <t>A14.1</t>
  </si>
  <si>
    <t>A13.1</t>
  </si>
  <si>
    <t>A12.1</t>
  </si>
  <si>
    <t>A11.1</t>
  </si>
  <si>
    <t>A10.1</t>
  </si>
  <si>
    <t>A09.2</t>
  </si>
  <si>
    <t>A09.1</t>
  </si>
  <si>
    <t>A08.2</t>
  </si>
  <si>
    <t>Plumbing System</t>
  </si>
  <si>
    <t>A08.1</t>
  </si>
  <si>
    <t>Legionella HVAC</t>
  </si>
  <si>
    <t>A07.2</t>
  </si>
  <si>
    <t>Interior Products</t>
  </si>
  <si>
    <t>Have there been any changes to the window shading strategies?</t>
  </si>
  <si>
    <t>Shading</t>
  </si>
  <si>
    <t>A07.1</t>
  </si>
  <si>
    <t>Have there been any changes to lighting?</t>
  </si>
  <si>
    <t>Lighting</t>
  </si>
  <si>
    <t>A06.2</t>
  </si>
  <si>
    <t>Building Envelope</t>
  </si>
  <si>
    <t>Windows</t>
  </si>
  <si>
    <t>A06.1</t>
  </si>
  <si>
    <t>Interior Layout</t>
  </si>
  <si>
    <t>A05.3</t>
  </si>
  <si>
    <t>Non-potable water system</t>
  </si>
  <si>
    <t>A05.2</t>
  </si>
  <si>
    <t>Have there been any changes to the design, signage, or soap or other supplies provided in bathrooms?</t>
  </si>
  <si>
    <t>Bathroom design and supplies</t>
  </si>
  <si>
    <t>A05.1</t>
  </si>
  <si>
    <t>Have there been any changes to the sinks or faucets in bathrooms?</t>
  </si>
  <si>
    <t>Bathroom sinks and faucets</t>
  </si>
  <si>
    <t>A04.1</t>
  </si>
  <si>
    <t>A03.1</t>
  </si>
  <si>
    <t>Building Operation</t>
  </si>
  <si>
    <t>Have there been any changes to inspections for leaks, water damage, or mold?</t>
  </si>
  <si>
    <t>Moisture inspections</t>
  </si>
  <si>
    <t>A02.2</t>
  </si>
  <si>
    <t>Hard-piped fixtures and water treatment</t>
  </si>
  <si>
    <t>A02.1</t>
  </si>
  <si>
    <t>Moisture-sensitive finishes</t>
  </si>
  <si>
    <t>A01.5</t>
  </si>
  <si>
    <t>A01.4</t>
  </si>
  <si>
    <t>A01.3</t>
  </si>
  <si>
    <t>Have there been any changes related to the location of drinking water dispensers?</t>
  </si>
  <si>
    <t>Drinking water location</t>
  </si>
  <si>
    <t>A01.2</t>
  </si>
  <si>
    <t>Have there been any changes in the way results from air quality monitors and/or drinking water tests are provided to building occupants?</t>
  </si>
  <si>
    <t>IEQ Test Display</t>
  </si>
  <si>
    <t>A01.1</t>
  </si>
  <si>
    <t>Parent Category</t>
  </si>
  <si>
    <t>Question Text</t>
  </si>
  <si>
    <t>Question Summary</t>
  </si>
  <si>
    <t>Emergency Planning</t>
  </si>
  <si>
    <t>Exterior Design</t>
  </si>
  <si>
    <t>Food Service</t>
  </si>
  <si>
    <t>Categories</t>
  </si>
  <si>
    <t>feature_part</t>
  </si>
  <si>
    <t>Include for project?</t>
  </si>
  <si>
    <t>Documentation Needed</t>
  </si>
  <si>
    <t>Question</t>
  </si>
  <si>
    <t>Pursued</t>
  </si>
  <si>
    <t>Food Offerings</t>
  </si>
  <si>
    <t>Food Layout</t>
  </si>
  <si>
    <t>Have there been any changes to the way food and beverages are displayed, either in the setting or on menus?</t>
  </si>
  <si>
    <t>Beverage Offerings</t>
  </si>
  <si>
    <t>Allergens</t>
  </si>
  <si>
    <t>Dining areas</t>
  </si>
  <si>
    <t>Time Off &amp; Leave</t>
  </si>
  <si>
    <t>Lunch Breaks</t>
  </si>
  <si>
    <t>Have there been any changes to time off allotted for meal breaks?</t>
  </si>
  <si>
    <t>Have there been any changes to the dining area and/or food preparation area?</t>
  </si>
  <si>
    <t>Gardening</t>
  </si>
  <si>
    <t>Local Food</t>
  </si>
  <si>
    <t>Relevant Features?</t>
  </si>
  <si>
    <t>General Questions</t>
  </si>
  <si>
    <t>Definition</t>
  </si>
  <si>
    <t>Have there been any changes to materials, size, or location of the windows?</t>
  </si>
  <si>
    <t>Interior Walls</t>
  </si>
  <si>
    <t>Building Acoustic Systems</t>
  </si>
  <si>
    <t>Have there been any changes to acoustic systems, such as sound masking, conferencing equipment, or PA systems?</t>
  </si>
  <si>
    <t>Have there been any changes to the location of workstations?</t>
  </si>
  <si>
    <t>Reprogramming</t>
  </si>
  <si>
    <t>Workstation locations</t>
  </si>
  <si>
    <t>None</t>
  </si>
  <si>
    <t>Acoustic Policies</t>
  </si>
  <si>
    <t>TBD</t>
  </si>
  <si>
    <t>Haven't yet figured it out</t>
  </si>
  <si>
    <t>Floors and Ceilings</t>
  </si>
  <si>
    <t>Have there been any changes to the materials used for floors or ceilings, including underlayments and finishes?</t>
  </si>
  <si>
    <t>Insulation</t>
  </si>
  <si>
    <t>Electrical</t>
  </si>
  <si>
    <t>Air &amp; Temperature Sensors</t>
  </si>
  <si>
    <t>Have there been any changes to air quality, temperature, or humidity sensors?</t>
  </si>
  <si>
    <t>Have there been any changes to building electrical equipment, such as fire alarms or load break switches?</t>
  </si>
  <si>
    <t>Furniture</t>
  </si>
  <si>
    <t>Have there been any changes to furniture, millwork, or casework?</t>
  </si>
  <si>
    <t>Have there been any changes to ergonomic orientation, training, or consultation?</t>
  </si>
  <si>
    <t>Ergonomics Policy</t>
  </si>
  <si>
    <t>Mechanical System</t>
  </si>
  <si>
    <t>Thermal Zoning</t>
  </si>
  <si>
    <t>Have there been any changes to the controls or zoning of the heating or cooling system?</t>
  </si>
  <si>
    <t>Have there been any changes to your health benefits policy (e.g., health insurance)?</t>
  </si>
  <si>
    <t xml:space="preserve">Sick leave </t>
  </si>
  <si>
    <t xml:space="preserve">Have there been any changes to your sick leave policy? </t>
  </si>
  <si>
    <t xml:space="preserve">Immunizations </t>
  </si>
  <si>
    <t xml:space="preserve">Have there been any changes to your immunization offerings? </t>
  </si>
  <si>
    <t>Have there been any changes to staffing related to health promotion (e.g., health promotion coordinator, chief wellness officer)?</t>
  </si>
  <si>
    <t>Staffing</t>
  </si>
  <si>
    <t xml:space="preserve">Parental leave </t>
  </si>
  <si>
    <t xml:space="preserve">Have there been any changes to your parental leave/support policies? </t>
  </si>
  <si>
    <t xml:space="preserve">Breastfeeding support </t>
  </si>
  <si>
    <t xml:space="preserve">Have there been any changes to your organization's policies regarding  breastfeeding for new mothers? </t>
  </si>
  <si>
    <t xml:space="preserve">Lactation room </t>
  </si>
  <si>
    <t xml:space="preserve">Have there been any change in the demand for or design of your project's lactation room? </t>
  </si>
  <si>
    <t xml:space="preserve">Childcare support </t>
  </si>
  <si>
    <t xml:space="preserve">Have there been any changes to your childcare support policies? </t>
  </si>
  <si>
    <t>Family leave</t>
  </si>
  <si>
    <t xml:space="preserve">Have there been any changes to your leave policy for care of family (separate from new parent leave) or bereavement? </t>
  </si>
  <si>
    <t xml:space="preserve">Restorative space </t>
  </si>
  <si>
    <t xml:space="preserve">Restorative programming </t>
  </si>
  <si>
    <t>Have there been any changes to your restorative programming?</t>
  </si>
  <si>
    <t>Indoor Nature</t>
  </si>
  <si>
    <t>Have there been any changes to indoor plants or water features?</t>
  </si>
  <si>
    <t>Outdoor Nature</t>
  </si>
  <si>
    <t>Have there been any changes to the use, layout, or landscaping of the outdoor space (within the project boundary)?</t>
  </si>
  <si>
    <t>Nearby Nature</t>
  </si>
  <si>
    <t>Tobacco cessaion resources</t>
  </si>
  <si>
    <t xml:space="preserve">Have there been changes to the tobacco cessation resources offered? </t>
  </si>
  <si>
    <t>Limit tobacco availability</t>
  </si>
  <si>
    <t xml:space="preserve">Have there been any changes to the sale or marketing of tobacco products in your project?  </t>
  </si>
  <si>
    <t xml:space="preserve">Substance use education </t>
  </si>
  <si>
    <t>Substance use and addiction services</t>
  </si>
  <si>
    <t xml:space="preserve">Have there been any changes to substance use and addiction services or benefits? </t>
  </si>
  <si>
    <t>Volunteer Time Off</t>
  </si>
  <si>
    <t>Have there been any changes to paid time off for volunteer activities?</t>
  </si>
  <si>
    <t>Community Engagement</t>
  </si>
  <si>
    <t>Have there been any changes to community engagement offerings (e.g., public programming, space availability, donation matching)?</t>
  </si>
  <si>
    <t xml:space="preserve">Have there been any changes to education on personal substance use and/or addiction? </t>
  </si>
  <si>
    <t>Have there been any changes to hiring or non-discrimination practices?</t>
  </si>
  <si>
    <t>Discrimination</t>
  </si>
  <si>
    <t>Universal design strategies</t>
  </si>
  <si>
    <t xml:space="preserve">Have there been any changes to the implemented universal design strategies? </t>
  </si>
  <si>
    <t>Universal design policies</t>
  </si>
  <si>
    <t>Have there been any changes to the policies that relate to universal design?</t>
  </si>
  <si>
    <t>Emergency Training</t>
  </si>
  <si>
    <t>Have there been any changes to training on emergency preparedness or first aid?</t>
  </si>
  <si>
    <t>Emergency Plans</t>
  </si>
  <si>
    <t>Have there been any changes to opioid response kits and/or trainings provided?</t>
  </si>
  <si>
    <t>Opioid support</t>
  </si>
  <si>
    <t>Business continuity plan</t>
  </si>
  <si>
    <t>Have there been any changes to the business continuity plan?</t>
  </si>
  <si>
    <t>Emergency Support</t>
  </si>
  <si>
    <t>Have there been any changes to emergency response plans for the building/space?</t>
  </si>
  <si>
    <t>Entry Rules</t>
  </si>
  <si>
    <t>Have there been any changes to requirements around vaccination or testing for building entry?</t>
  </si>
  <si>
    <t>Affordable housing allocation</t>
  </si>
  <si>
    <t>Have there been any changes to the allocation of affordable housing units?</t>
  </si>
  <si>
    <t>Responsible Labor</t>
  </si>
  <si>
    <t>Domestic violence support</t>
  </si>
  <si>
    <t>Have there been any changes to the support for victims of domestic violence?</t>
  </si>
  <si>
    <t>Tuition and Mentorship program</t>
  </si>
  <si>
    <t>Have there been any changes to the tuition or mentorship program provided to eligible employees?</t>
  </si>
  <si>
    <t>Historical acknowledgement program</t>
  </si>
  <si>
    <t>Have there been any changes to the organization's historical acknowledgement program?</t>
  </si>
  <si>
    <t>Mental Health Services</t>
  </si>
  <si>
    <t>Have there been any changes to the mental health services or support programs offered?</t>
  </si>
  <si>
    <t>Mental health education</t>
  </si>
  <si>
    <t>Have there been any changes to the mental health education offered?</t>
  </si>
  <si>
    <t>Healthy working hours</t>
  </si>
  <si>
    <t>Have there been any changes toward paid time off (vacation) or expectations around work hours?</t>
  </si>
  <si>
    <t xml:space="preserve">Have there been any changes to the restorative and/or nap spaces in your project? </t>
  </si>
  <si>
    <t>Have there been any changes to the companies used for construction, cleaning, catering, security, or maintenance?</t>
  </si>
  <si>
    <t>Personal heating and cooling</t>
  </si>
  <si>
    <t>Have there been any changes to the availability of individually controllable fans, heaters, or other personal comfort devices?</t>
  </si>
  <si>
    <t>Dress code</t>
  </si>
  <si>
    <t>Have there been any changes to dress code (or the presence/absence of one)?</t>
  </si>
  <si>
    <t>Radiant conditioning</t>
  </si>
  <si>
    <t>Have there been any changes in the use of radiant heating and/or cooling?</t>
  </si>
  <si>
    <t>Parking</t>
  </si>
  <si>
    <t>Has there been any changes to the number of design of parking spaces or structures?</t>
  </si>
  <si>
    <t>WELL Communications</t>
  </si>
  <si>
    <t>Have there been any changes information about the offerings and benefits are being communicated in the project and/or to new employees?</t>
  </si>
  <si>
    <t>Mission</t>
  </si>
  <si>
    <t>Organizational</t>
  </si>
  <si>
    <t>Community involvement</t>
  </si>
  <si>
    <t>Tours</t>
  </si>
  <si>
    <t>Awards</t>
  </si>
  <si>
    <t>Exterior Bike Parking</t>
  </si>
  <si>
    <t>Have there been any changes to the availability of bike racks outside the building?</t>
  </si>
  <si>
    <t>Showers</t>
  </si>
  <si>
    <t>Specialized Spaces</t>
  </si>
  <si>
    <t>Have there been any changes to the sidewalks or bike paths surrounding the project?</t>
  </si>
  <si>
    <t>Neighborhood</t>
  </si>
  <si>
    <t>Transit</t>
  </si>
  <si>
    <t>Exterior Walls</t>
  </si>
  <si>
    <t>Physical Activity Programs</t>
  </si>
  <si>
    <t>Have there been any changes to the physical activity programs offered to occupants?</t>
  </si>
  <si>
    <t>Nearby Gyms</t>
  </si>
  <si>
    <t>On-site Gyms</t>
  </si>
  <si>
    <t>Outdoor Fitness</t>
  </si>
  <si>
    <t>Self-Monitoring</t>
  </si>
  <si>
    <t>Smoking</t>
  </si>
  <si>
    <t>Has there been any changes in rules related to smoking?</t>
  </si>
  <si>
    <t>Ventilation</t>
  </si>
  <si>
    <t>Has there been any changes to the ventilation system (e.g., air handling unit, controls, ducts)?</t>
  </si>
  <si>
    <t>Conditions</t>
  </si>
  <si>
    <t>If project is naturally ventilated</t>
  </si>
  <si>
    <t>Cleaning plans</t>
  </si>
  <si>
    <t>Combustion Appliances</t>
  </si>
  <si>
    <t>Have there been any changes involving fireplaces, kitchen appliances, or space heaters?</t>
  </si>
  <si>
    <t>Water heaters</t>
  </si>
  <si>
    <t>Building Heating</t>
  </si>
  <si>
    <t>Have there been any changes to boilers, furnaces, or other heating systems?</t>
  </si>
  <si>
    <t>Idling</t>
  </si>
  <si>
    <t>Air treatment systems</t>
  </si>
  <si>
    <t>Have there been any changes to built-in air treatment systems?</t>
  </si>
  <si>
    <t>Standalone Air Treatment</t>
  </si>
  <si>
    <t xml:space="preserve">The amenities in the surrounding areas outside of the project boundary (e.g., nearby parks, transit systems, fitness centers) </t>
  </si>
  <si>
    <t>The types of food provided in the project boundary and how it is packaged and displayed</t>
  </si>
  <si>
    <t xml:space="preserve">The plans put into place to respond to an emergency (e.g. emergency response resources, business continuity planning) </t>
  </si>
  <si>
    <t xml:space="preserve">Programs offered to the wider community (e.g., tours, public programming) </t>
  </si>
  <si>
    <t xml:space="preserve">Has there been any changes to the  flooring material used at indoor entryways? </t>
  </si>
  <si>
    <t>Heating, ventilation, and air conditioning systems</t>
  </si>
  <si>
    <t xml:space="preserve">The design of exterior spaces (e.g., landscaping, parking spaces or structures, bike racks) </t>
  </si>
  <si>
    <t xml:space="preserve">The activities necessary to operate and maintain the building (e.g., mold and leak inspections, cleaning and maintenance procedures) </t>
  </si>
  <si>
    <t>Benefits &amp; Programs</t>
  </si>
  <si>
    <t xml:space="preserve">Hiring practices and leadership positions  </t>
  </si>
  <si>
    <t>The policies and programs related to time off and leave (e.g., sick leave, paid time off)</t>
  </si>
  <si>
    <t>Non-wage compensation provided to employees (e.g., health insurance, childcare support)</t>
  </si>
  <si>
    <t>Building/Company Policy</t>
  </si>
  <si>
    <t>Always</t>
  </si>
  <si>
    <t>Never</t>
  </si>
  <si>
    <t>Features that never require new documentation (e.g., WELL AP) -- keep as NO</t>
  </si>
  <si>
    <t>Have there been any changes to the design, finish, or signage for the stairs?</t>
  </si>
  <si>
    <t>Stair Design</t>
  </si>
  <si>
    <t>Stair Access</t>
  </si>
  <si>
    <t>Have there been any changes to cooking, gardening, or nutrition classes offered?</t>
  </si>
  <si>
    <t>Health Benefits</t>
  </si>
  <si>
    <t>Paint</t>
  </si>
  <si>
    <t>Potable plumbing</t>
  </si>
  <si>
    <t>Have there been any changes related to the design or operation of the water capture/reuse system?</t>
  </si>
  <si>
    <t>Legacy Products</t>
  </si>
  <si>
    <t>Waste Management</t>
  </si>
  <si>
    <t>Have there been any changes to waste management and material disposal?</t>
  </si>
  <si>
    <t>Pest Management</t>
  </si>
  <si>
    <t>Have there been any changes to cleaning plans or products?</t>
  </si>
  <si>
    <t>Contact Reduction</t>
  </si>
  <si>
    <t>Classes &amp; Training</t>
  </si>
  <si>
    <t>The windows &amp; walls that go/face to the outside of the WELL project boundary</t>
  </si>
  <si>
    <t>The policies that relate to what is allowed inside and around the building and how building information is communicated to occupants (e.g., smoking ban, dress code)</t>
  </si>
  <si>
    <t>Have there been any changes to the availability/subsidy for self-monitoring devices (e.g. wearable fitness trackers)?</t>
  </si>
  <si>
    <t>Have there been any construction involving the building envelope?</t>
  </si>
  <si>
    <t>Have anything changed with the pest management plan or pesticide use?</t>
  </si>
  <si>
    <t>Have there been any change to occupant's access to the stairs?</t>
  </si>
  <si>
    <t>Have there been any changes to the acoustic policies within the building?</t>
  </si>
  <si>
    <t>Have there been any change to rules or signage regarding vehicle idling?</t>
  </si>
  <si>
    <t>Have there been any changes to the WELL tours offered in the certified space?</t>
  </si>
  <si>
    <t>Have there been any changes to emergency response resources, support, or personnel?</t>
  </si>
  <si>
    <t>Have there been any changes to the design of the exterior walls (e.g., murals, textures, windows, awnings)?</t>
  </si>
  <si>
    <t xml:space="preserve">Have there been any changes to the  flooring material used at outdoor entryways? </t>
  </si>
  <si>
    <t>Have there been any reprogramming or other changes to the usage of space?</t>
  </si>
  <si>
    <t>Have there been any changes to finish materials in bathrooms, kitchens, janitorial rooms, or any space at or below grade?</t>
  </si>
  <si>
    <t>Have there been any changes to standalone air treatment devices (not built into the HVAC system)?</t>
  </si>
  <si>
    <t>Have the interior of the project been repainted?</t>
  </si>
  <si>
    <t>Have there been any changes to availability of nearby (outside the project boundary) nature spaces?</t>
  </si>
  <si>
    <t>Have there been any changes to the transit services near the project?</t>
  </si>
  <si>
    <t>Have there been any changes in access to nearby gyms or other fitness centers?</t>
  </si>
  <si>
    <t>Have there been any changes in access to parks, trails, or outdoor pools?</t>
  </si>
  <si>
    <t>Have there been any changes to the third party certifications/awards for your project and/or organization?</t>
  </si>
  <si>
    <t>Have there been any changes to the availability or quantity of showers?</t>
  </si>
  <si>
    <t>Have there been any changes to the fitness spaces within the project?</t>
  </si>
  <si>
    <t>Have there been any changes to implemented contact reduction cues and policies during incidence of respiratory disease?</t>
  </si>
  <si>
    <t>Relevant features</t>
  </si>
  <si>
    <t>Have there been any changes to hard-piped fixtures (e.g., toilets, dishwashers) or water treatment devices with drain lines?</t>
  </si>
  <si>
    <t>Have there been any changes to any components listed in your Legionella management plan?</t>
  </si>
  <si>
    <t>Have there been any changes to presence or frequency of farmers' markets or supermarkets?</t>
  </si>
  <si>
    <t>Has there been any changes in the messaging to promote healthy foods?</t>
  </si>
  <si>
    <t>Have there been any changes to acoustical or thermal insulation?</t>
  </si>
  <si>
    <t>Legacy Lead</t>
  </si>
  <si>
    <t>Legacy Asbestos</t>
  </si>
  <si>
    <t>Legacy Outdoors</t>
  </si>
  <si>
    <t>Legacy PCBs</t>
  </si>
  <si>
    <t>Did any lead remain on-site to be managed as part of remediation?</t>
  </si>
  <si>
    <t>Did any PCBs remain on-site to be managed as part of remediation?</t>
  </si>
  <si>
    <t>Did any asbestos remain on-site to be managed as part of remediation?</t>
  </si>
  <si>
    <t>Did any legacy materials (e.g., lead, CCA) remain on-site to be managed as part of remediation?</t>
  </si>
  <si>
    <t>The presence and design of various purpose-built spaces (e.g., lactation room, showers, bike parking, gyms)</t>
  </si>
  <si>
    <t>The products inside the building (e.g., lights, furniture, paints, IAQ sensors, shades)</t>
  </si>
  <si>
    <t>Row Labels</t>
  </si>
  <si>
    <t>Grand Total</t>
  </si>
  <si>
    <t>Count of Question Text</t>
  </si>
  <si>
    <t>(blank)</t>
  </si>
  <si>
    <t>Count of Question</t>
  </si>
  <si>
    <t>Interior Bike Parking</t>
  </si>
  <si>
    <t>Have there been any changes to the interior bike parking provided within the project (e.g., bike room)?</t>
  </si>
  <si>
    <t>Order</t>
  </si>
  <si>
    <t>Order of parent</t>
  </si>
  <si>
    <t>Nutrition education</t>
  </si>
  <si>
    <t>Food advertising</t>
  </si>
  <si>
    <t>Have there been any changes to the gardening space?</t>
  </si>
  <si>
    <t>Have there been any changes to the beverages sold or provided or the information provided about them?</t>
  </si>
  <si>
    <t>Have there been any changes to the foods sold or provided or the information provided about them?</t>
  </si>
  <si>
    <t>Entryway doors</t>
  </si>
  <si>
    <t>Interior entryway flooring</t>
  </si>
  <si>
    <t>Exterior entryway flooring</t>
  </si>
  <si>
    <t>DupFind</t>
  </si>
  <si>
    <t>Have there been any changes to location or materials (including finishes) of interior walls (not including moveable partitions)?</t>
  </si>
  <si>
    <t>Has there been any changes to types of water filters or material used for plumbing for potable water?</t>
  </si>
  <si>
    <t>Modern slavery training</t>
  </si>
  <si>
    <t>Have there been any changes to training on modern slavery?</t>
  </si>
  <si>
    <t>Documentation for features (other than on-going)</t>
  </si>
  <si>
    <t xml:space="preserve">On-going Documentation for features </t>
  </si>
  <si>
    <t>Feature.part</t>
  </si>
  <si>
    <t>Features that always require documentation renewal (organizational assessments, innovations) -- keep as YES</t>
  </si>
  <si>
    <t>Performance Verification</t>
  </si>
  <si>
    <t>Scope when no change</t>
  </si>
  <si>
    <t>Reduced</t>
  </si>
  <si>
    <t>Full</t>
  </si>
  <si>
    <t>Building cooling</t>
  </si>
  <si>
    <t>Have there been any chillers, air conditioners, or other cooling systems?</t>
  </si>
  <si>
    <t>Interior Doors</t>
  </si>
  <si>
    <t>Have there been any changes or additions to the interior doors?</t>
  </si>
  <si>
    <t xml:space="preserve">Water distribution and treatment systems </t>
  </si>
  <si>
    <t>Pedestrian and bike network</t>
  </si>
  <si>
    <t>Instructions</t>
  </si>
  <si>
    <t>WELL v2 Recertification Worksheet</t>
  </si>
  <si>
    <t>Full PV triggered from this answer?</t>
  </si>
  <si>
    <t>PV Level Req'd for part</t>
  </si>
  <si>
    <t>Binary answer</t>
  </si>
  <si>
    <t>OR</t>
  </si>
  <si>
    <t>Meet Thresholds for Particulate Matter</t>
  </si>
  <si>
    <t>Meet Thresholds for Organic Gases</t>
  </si>
  <si>
    <t>Meet Thresholds for Inorganic Gases</t>
  </si>
  <si>
    <t>Meet Thresholds for Radon</t>
  </si>
  <si>
    <t>Measure Air Parameters</t>
  </si>
  <si>
    <t>Prohibit Indoor Smoking</t>
  </si>
  <si>
    <t>Prohibit Outdoor Smoking</t>
  </si>
  <si>
    <t>Ensure Adequate Ventilation</t>
  </si>
  <si>
    <t>Mitigate Construction Pollution</t>
  </si>
  <si>
    <t>Meet Enhanced Thresholds for Particulate Matter</t>
  </si>
  <si>
    <t>Meet Enhanced Thresholds for Organic Gases</t>
  </si>
  <si>
    <t>Meet Enhanced Thresholds for Inorganic Gases</t>
  </si>
  <si>
    <t>Increase Outdoor Air Supply</t>
  </si>
  <si>
    <t>Improve Ventilation Effectiveness</t>
  </si>
  <si>
    <t>Provide Operable Windows</t>
  </si>
  <si>
    <t>Manage Window Use</t>
  </si>
  <si>
    <t>Install Indoor Air Monitors</t>
  </si>
  <si>
    <t>Promote Air Quality Awareness</t>
  </si>
  <si>
    <t>Design Healthy Entryways</t>
  </si>
  <si>
    <t>Perform Envelope Commissioning</t>
  </si>
  <si>
    <t>Manage Combustion</t>
  </si>
  <si>
    <t>Manage Pollution and Exhaust</t>
  </si>
  <si>
    <t>Implement Particle Filtration</t>
  </si>
  <si>
    <t>Improve Supply Air</t>
  </si>
  <si>
    <t>Implement Ultraviolet Treatment for HVAC Surfaces</t>
  </si>
  <si>
    <t>Verify Water Quality Indicators</t>
  </si>
  <si>
    <t>Meet Chemical Thresholds</t>
  </si>
  <si>
    <t>Meet Thresholds for Organics and Pesticides</t>
  </si>
  <si>
    <t>Monitor Chemical and Biological Water Quality</t>
  </si>
  <si>
    <t>Implement Legionella Management Plan</t>
  </si>
  <si>
    <t>Meet Thresholds for Drinking Water Taste</t>
  </si>
  <si>
    <t>Assess and Maintain Drinking Water Quality</t>
  </si>
  <si>
    <t>Promote Drinking Water Transparency</t>
  </si>
  <si>
    <t>Ensure Drinking Water Access</t>
  </si>
  <si>
    <t>Design Envelope for Moisture Protection</t>
  </si>
  <si>
    <t>Design Interiors for Moisture Management</t>
  </si>
  <si>
    <t>Implement Mold and Moisture Management Plan</t>
  </si>
  <si>
    <t>Support Effective Handwashing</t>
  </si>
  <si>
    <t>Provide Handwashing Supplies and Signage</t>
  </si>
  <si>
    <t>Implement Safety Plan for Non-Potable Water Capture and Reuse</t>
  </si>
  <si>
    <t>Provide Fruits and Vegetables</t>
  </si>
  <si>
    <t>Promote Fruit and Vegetable Visibility</t>
  </si>
  <si>
    <t>Provide Nutritional Information</t>
  </si>
  <si>
    <t>Address Food Allergens</t>
  </si>
  <si>
    <t>Label Sugar Content</t>
  </si>
  <si>
    <t>Limit Total Sugars</t>
  </si>
  <si>
    <t>Promote Whole Grains</t>
  </si>
  <si>
    <t>Optimize Food Advertising</t>
  </si>
  <si>
    <t>Limit Artificial Ingredients</t>
  </si>
  <si>
    <t>Promote Healthy Portions</t>
  </si>
  <si>
    <t>Provide Nutrition Education</t>
  </si>
  <si>
    <t>Support Mindful Eating</t>
  </si>
  <si>
    <t>Accommodate Special Diets</t>
  </si>
  <si>
    <t>Label Food Allergens and Intolerances</t>
  </si>
  <si>
    <t>Provide Meal Support</t>
  </si>
  <si>
    <t>Implement Responsible Sourcing</t>
  </si>
  <si>
    <t>Provide Gardening Space</t>
  </si>
  <si>
    <t>Ensure Local Food Access</t>
  </si>
  <si>
    <t>Limit Red and Processed Meats</t>
  </si>
  <si>
    <t>Provide Indoor Light</t>
  </si>
  <si>
    <t>Provide Visual Acuity</t>
  </si>
  <si>
    <t>Meet Lighting for Day-Active People</t>
  </si>
  <si>
    <t>Manage Glare from Electric Lighting</t>
  </si>
  <si>
    <t>Implement Daylight Plan</t>
  </si>
  <si>
    <t>Integrate Solar Shading</t>
  </si>
  <si>
    <t>Conduct Daylight Simulation</t>
  </si>
  <si>
    <t>Balance Visual Lighting</t>
  </si>
  <si>
    <t>Enhance Color Rendering Quality</t>
  </si>
  <si>
    <t>Manage Flicker</t>
  </si>
  <si>
    <t>Enhance Occupant Controllability</t>
  </si>
  <si>
    <t>Provide Supplemental Lighting</t>
  </si>
  <si>
    <t>Design Active Buildings and Communities</t>
  </si>
  <si>
    <t>Support Visual Ergonomics</t>
  </si>
  <si>
    <t>Provide Height-Adjustable Work Surfaces</t>
  </si>
  <si>
    <t>Provide Chair Adjustability</t>
  </si>
  <si>
    <t>Provide Support at Standing Workstations</t>
  </si>
  <si>
    <t>Provide Workstation Orientation</t>
  </si>
  <si>
    <t>Design Aesthetic Staircases</t>
  </si>
  <si>
    <t>Integrate Point-of-Decision Signage</t>
  </si>
  <si>
    <t>Promote Visible Stairs</t>
  </si>
  <si>
    <t>Provide Cycling Infrastructure</t>
  </si>
  <si>
    <t>Provide Showers, Lockers and Changing Facilities</t>
  </si>
  <si>
    <t>Select Sites with Pedestrian-friendly Streets</t>
  </si>
  <si>
    <t>Select Sites with Access to Mass Transit</t>
  </si>
  <si>
    <t>Offer Physical Activity Opportunities</t>
  </si>
  <si>
    <t>Provide Active Workstations</t>
  </si>
  <si>
    <t>Provide Indoor Activity Spaces</t>
  </si>
  <si>
    <t>Provide Outdoor Physical Activity Space</t>
  </si>
  <si>
    <t>Offer Physical Activity Incentives</t>
  </si>
  <si>
    <t>Provide Self-Monitoring Tools</t>
  </si>
  <si>
    <t>Implement an Ergonomics Program</t>
  </si>
  <si>
    <t>Commit to Ergonomic Improvements</t>
  </si>
  <si>
    <t>Support Remote Work Ergonomics</t>
  </si>
  <si>
    <t>Provide Acceptable Thermal Environment</t>
  </si>
  <si>
    <t>Measure Thermal Parameters</t>
  </si>
  <si>
    <t>Survey for Thermal Comfort</t>
  </si>
  <si>
    <t>Provide Thermostat Control</t>
  </si>
  <si>
    <t>Provide Personal Cooling Options</t>
  </si>
  <si>
    <t>Provide Personal Heating Options</t>
  </si>
  <si>
    <t>Allow Flexible Dress Code</t>
  </si>
  <si>
    <t>Implement Radiant Heating</t>
  </si>
  <si>
    <t>Implement Radiant Cooling</t>
  </si>
  <si>
    <t>Monitor Thermal Environment</t>
  </si>
  <si>
    <t>Manage Relative Humidity</t>
  </si>
  <si>
    <t>Provide Windows with Multiple Opening Modes</t>
  </si>
  <si>
    <t>Manage Outdoor Heat</t>
  </si>
  <si>
    <t>Avoid Excessive Wind</t>
  </si>
  <si>
    <t>Support Outdoor Nature Access</t>
  </si>
  <si>
    <t>Label Acoustic Zones</t>
  </si>
  <si>
    <t>Provide Acoustic Design Plan</t>
  </si>
  <si>
    <t>Limit Background Noise Levels</t>
  </si>
  <si>
    <t>Design for Sound Isolation at Walls and Doors</t>
  </si>
  <si>
    <t>Achieve Sound Isolation at Walls</t>
  </si>
  <si>
    <t>Achieve Reverberation Time Thresholds</t>
  </si>
  <si>
    <t>Implement Sound Reducing Surfaces</t>
  </si>
  <si>
    <t>Provide Minimum Background Sound</t>
  </si>
  <si>
    <t>Provide Enhanced Speech Reduction</t>
  </si>
  <si>
    <t>Specify Impact Noise Reducing Flooring</t>
  </si>
  <si>
    <t>Meet Thresholds for Impact Noise Rating</t>
  </si>
  <si>
    <t>Provide Enhanced Speech Intelligibility</t>
  </si>
  <si>
    <t>Prioritize Audio Devices and Policies</t>
  </si>
  <si>
    <t>Implement a Hearing Health Conservation Program</t>
  </si>
  <si>
    <t>Restrict Asbestos</t>
  </si>
  <si>
    <t>Restrict Mercury</t>
  </si>
  <si>
    <t>Restrict Lead</t>
  </si>
  <si>
    <t>Manage Asbestos Hazards</t>
  </si>
  <si>
    <t>Manage Lead Paint Hazards</t>
  </si>
  <si>
    <t>Manage Polychlorinated Biphenyl (PCB) Hazards</t>
  </si>
  <si>
    <t>Manage Exterior CCA Hazards</t>
  </si>
  <si>
    <t>Manage Lead Hazards</t>
  </si>
  <si>
    <t>Assess and Mitigate Site Hazards</t>
  </si>
  <si>
    <t>Select Compliant Interior Furnishings</t>
  </si>
  <si>
    <t>Select Compliant Architectural and Interior Products</t>
  </si>
  <si>
    <t>Limit VOCs from Wet-Applied Products</t>
  </si>
  <si>
    <t>Restrict VOC Emissions from Furniture, Architectural and Interior Products</t>
  </si>
  <si>
    <t>Select Products with Disclosed Ingredients</t>
  </si>
  <si>
    <t>Select Products with Enhanced Ingredient Disclosure</t>
  </si>
  <si>
    <t>Select Products with Third-Party Verified Ingredients</t>
  </si>
  <si>
    <t>Select Materials with Enhanced Chemical Restrictions</t>
  </si>
  <si>
    <t>Select Optimized Products</t>
  </si>
  <si>
    <t>Implement a Waste Management Plan</t>
  </si>
  <si>
    <t>Manage Pests</t>
  </si>
  <si>
    <t>Improve Cleaning Practices</t>
  </si>
  <si>
    <t>Select Preferred Cleaning Products</t>
  </si>
  <si>
    <t>β Reduce Respiratory Particle Exposure</t>
  </si>
  <si>
    <t>Address Surface Hand Touch</t>
  </si>
  <si>
    <t>Promote Mental Health and Well-being</t>
  </si>
  <si>
    <t>Provide Connection to Nature</t>
  </si>
  <si>
    <t>Provide Connection to Place</t>
  </si>
  <si>
    <t>Offer Mental Health Screening</t>
  </si>
  <si>
    <t>Offer Mental Health Services</t>
  </si>
  <si>
    <t>Offer Employee Mental Health Support</t>
  </si>
  <si>
    <t>β Support Mental Health Recovery</t>
  </si>
  <si>
    <t>Offer Mental Health Education</t>
  </si>
  <si>
    <t>Offer Mental Health Education for Managers</t>
  </si>
  <si>
    <t>Develop Stress Management Plan</t>
  </si>
  <si>
    <t>Support Healthy Working Hours</t>
  </si>
  <si>
    <t>Provide Nap Policy and Space</t>
  </si>
  <si>
    <t>Provide Restorative Space</t>
  </si>
  <si>
    <t>Provide Restorative Programming</t>
  </si>
  <si>
    <t>Provide Nature Access Indoors</t>
  </si>
  <si>
    <t>Provide Nature Access Outdoors</t>
  </si>
  <si>
    <t>Provide Tobacco Cessation Resources</t>
  </si>
  <si>
    <t>Limit Tobacco Availability</t>
  </si>
  <si>
    <t>Offer Substance Use Education</t>
  </si>
  <si>
    <t>Provide Substance Use and Addiction Services</t>
  </si>
  <si>
    <t>Provide WELL Feature Guide</t>
  </si>
  <si>
    <t>Facilitate Stakeholder Charrette</t>
  </si>
  <si>
    <t>Promote Health-Oriented Mission</t>
  </si>
  <si>
    <t>Develop Emergency Preparedness Plan</t>
  </si>
  <si>
    <t>Select Project Survey</t>
  </si>
  <si>
    <t>Administer Annual Survey and Report Results</t>
  </si>
  <si>
    <t>Utilize Enhanced Survey</t>
  </si>
  <si>
    <t>Utilize Pre- and Post-Occupancy Survey</t>
  </si>
  <si>
    <t>Implement Action Plan</t>
  </si>
  <si>
    <t>Facilitate Interviews, Focus Groups and/or Observations</t>
  </si>
  <si>
    <t>Promote Health Benefits</t>
  </si>
  <si>
    <t>Offer On-Demand Health Services</t>
  </si>
  <si>
    <t>Offer Sick Leave</t>
  </si>
  <si>
    <t>Support Community Immunity</t>
  </si>
  <si>
    <t>β Provide Enhanced Health Benefits</t>
  </si>
  <si>
    <t>Promote Culture of Health</t>
  </si>
  <si>
    <t>Establish Health Promotion Leader</t>
  </si>
  <si>
    <t>Offer New Parent Leave</t>
  </si>
  <si>
    <t>Offer Workplace Breastfeeding Support</t>
  </si>
  <si>
    <t>Design Lactation Room</t>
  </si>
  <si>
    <t>Offer Childcare Support</t>
  </si>
  <si>
    <t>Offer Family Leave</t>
  </si>
  <si>
    <t>Offer Bereavement Support</t>
  </si>
  <si>
    <t>Promote Community Engagement</t>
  </si>
  <si>
    <t>Provide Community Space</t>
  </si>
  <si>
    <t>Integrate Universal Design</t>
  </si>
  <si>
    <t>Promote Emergency Resources</t>
  </si>
  <si>
    <t>Provide Opioid Response Kit and Training</t>
  </si>
  <si>
    <t>Promote Business Continuity</t>
  </si>
  <si>
    <t>Support Emergency Resilience</t>
  </si>
  <si>
    <t>Facilitate Healthy Re-entry</t>
  </si>
  <si>
    <t>Establish Health Entry Requirements</t>
  </si>
  <si>
    <t>Disclose Labor Practices</t>
  </si>
  <si>
    <t>Implement Responsible Labor Practices</t>
  </si>
  <si>
    <t>Support Victims of Domestic Violence</t>
  </si>
  <si>
    <t>Establish Education and Support</t>
  </si>
  <si>
    <t>Provide Historical Acknowledgement</t>
  </si>
  <si>
    <t>Propose Innovation</t>
  </si>
  <si>
    <t>Achieve WELL AP</t>
  </si>
  <si>
    <t>Offer WELL Educational Tours</t>
  </si>
  <si>
    <t>Complete Health and Well-Being Programs</t>
  </si>
  <si>
    <t>Achieve Green Building Certification</t>
  </si>
  <si>
    <t>Assess Carbon Emissions</t>
  </si>
  <si>
    <t>Set Carbon Reduction Goals</t>
  </si>
  <si>
    <t>Meet Carbon Reduction Goals</t>
  </si>
  <si>
    <t>Attain Carbon Neutrality</t>
  </si>
  <si>
    <t>Feature ID</t>
  </si>
  <si>
    <t>Feature part name</t>
  </si>
  <si>
    <t>Achieved (Y/N)</t>
  </si>
  <si>
    <t>P</t>
  </si>
  <si>
    <t>Part Type</t>
  </si>
  <si>
    <t>O</t>
  </si>
  <si>
    <t>Was the project required to undergo remediation (lead, asbestos, PCBs. CCA, and other site hazards) at the initial certification?</t>
  </si>
  <si>
    <t>Please answer the category  specific questions where you had indicated that there was a change in the above section</t>
  </si>
  <si>
    <t>Category specific questions to evaluate exact feature option where the change could have been made</t>
  </si>
  <si>
    <t>The placement of walls, stairs, furniture, and furnishings</t>
  </si>
  <si>
    <t>Have there been any changes to the location or presence of stairs?</t>
  </si>
  <si>
    <t>Stair Presence</t>
  </si>
  <si>
    <t>Features that always require documentation</t>
  </si>
  <si>
    <t>Features that never require new documentation</t>
  </si>
  <si>
    <t>Reason</t>
  </si>
  <si>
    <t>Initial construction only</t>
  </si>
  <si>
    <t>dependent on other features</t>
  </si>
  <si>
    <t>One-time assessment</t>
  </si>
  <si>
    <t>Minimum product purchase complete</t>
  </si>
  <si>
    <t>Have there been any changes to water heaters?</t>
  </si>
  <si>
    <t>New thermal comfort survey data required</t>
  </si>
  <si>
    <t>New review of strategy required to determine continued innovation</t>
  </si>
  <si>
    <t>All Parts</t>
  </si>
  <si>
    <t>Feature.Part</t>
  </si>
  <si>
    <t>Verification Methods</t>
  </si>
  <si>
    <t>A13.2</t>
  </si>
  <si>
    <t>X13.1</t>
  </si>
  <si>
    <t>X13.2</t>
  </si>
  <si>
    <t>X13.3</t>
  </si>
  <si>
    <t>C13.2</t>
  </si>
  <si>
    <t>C13.3</t>
  </si>
  <si>
    <t>C21.1</t>
  </si>
  <si>
    <t>C21.2</t>
  </si>
  <si>
    <t>C21.3</t>
  </si>
  <si>
    <t>Performance Test OR Sensor Data, Technical Document (Shareable)</t>
  </si>
  <si>
    <t>Performance Test, Sensor Data</t>
  </si>
  <si>
    <t>Performance Test OR Sensor Data</t>
  </si>
  <si>
    <t>Sensor Data, Technical Document (Individual), Letter of Assurance – Engineer, Letter of Assurance – Owner</t>
  </si>
  <si>
    <t>On-going Data Report</t>
  </si>
  <si>
    <t>Policy and/or Operations Schedule</t>
  </si>
  <si>
    <t>On-site Photographs, Letter of Assurance – Owner</t>
  </si>
  <si>
    <t>Letter of Assurance – Engineer, Technical Document (Shareable), Sensor Data</t>
  </si>
  <si>
    <t>Letter of Assurance – Contractor, Letter of Assurance – Owner</t>
  </si>
  <si>
    <t>Performance Test</t>
  </si>
  <si>
    <t>Letter of Assurance – Engineer, Technical Document (Audited), Sensor Data</t>
  </si>
  <si>
    <t>Letter of Assurance – Engineer</t>
  </si>
  <si>
    <t>On-site Photographs, Letter of Assurance – Designer</t>
  </si>
  <si>
    <t>Professional Narrative, On-site Photographs, Letter of Assurance – Engineer</t>
  </si>
  <si>
    <t>On-site Photographs, Letter of Assurance – Engineer, On-going Maintenance Report</t>
  </si>
  <si>
    <t>On-site Photographs, Letter of Assurance – Designer, Policy and/or Operations Schedule</t>
  </si>
  <si>
    <t>Technical Document (Audited)</t>
  </si>
  <si>
    <t>On-site Photographs, Letter of Assurance – Owner, Letter of Assurance – Engineer</t>
  </si>
  <si>
    <t>Technical Document (Audited), On-site Photographs, Letter of Assurance – Engineer</t>
  </si>
  <si>
    <t>Technical Document (Audited), On-site Photographs, Letter of Assurance – Engineer, On-going Maintenance Report</t>
  </si>
  <si>
    <t>Technical Document (Audited), Beta Feature Feedback Form, Policy and/or Operations Schedule</t>
  </si>
  <si>
    <t>Technical Document (Individual), Performance Test</t>
  </si>
  <si>
    <t>Technical Document (Audited), On-going Maintenance Report</t>
  </si>
  <si>
    <t>Technical Document (Individual), On-going Data Report</t>
  </si>
  <si>
    <t>Technical Document (Audited), Policy and/or Operations Schedule</t>
  </si>
  <si>
    <t>Professional Narrative</t>
  </si>
  <si>
    <t>Policy and/or Operations Schedule, On-going Maintenance Report</t>
  </si>
  <si>
    <t>Professional Narrative, Beta Feature Feedback Form, On-going Maintenance Report, On-site Photographs</t>
  </si>
  <si>
    <t>Policy and/or Operations Schedule, Letter of Assurance – Owner</t>
  </si>
  <si>
    <t>Policy and/or Operations Schedule, On-site Photographs, Letter of Assurance – Owner</t>
  </si>
  <si>
    <t>Technical Document (Audited), Performance Test</t>
  </si>
  <si>
    <t>Performance Test, Technical Document (Individual)</t>
  </si>
  <si>
    <t>On-site Photographs, Policy and/or Operations Schedule, Letter of Assurance – Designer</t>
  </si>
  <si>
    <t>Technical Document (Audited), Professional Narrative</t>
  </si>
  <si>
    <t>Policy and/or Operations Schedule, Technical Document (Audited)</t>
  </si>
  <si>
    <t>Technical Document (Audited), On-site Photographs, Letter of Assurance – Designer</t>
  </si>
  <si>
    <t>Letter of Assurance – Owner, On-site Photographs</t>
  </si>
  <si>
    <t>Policy and/or Operations Schedule, On-going Data Report, Professional Narrative</t>
  </si>
  <si>
    <t>Professional Narrative, Policy and/or Operations Schedule</t>
  </si>
  <si>
    <t>Policy and/or Operations Schedule, Beta Feature Feedback Form</t>
  </si>
  <si>
    <t>Letter of Assurance – Engineer, Performance Test, Technical Document (Shareable), Sensor Data, Performance Test OR Sensor Data</t>
  </si>
  <si>
    <t>Technical Document (Individual)</t>
  </si>
  <si>
    <t>On-site Photographs, Letter of Assurance – Engineer</t>
  </si>
  <si>
    <t>Letter of Assurance – Engineer, Performance Test, Technical Document (Audited), Sensor Data</t>
  </si>
  <si>
    <t>Letter of Assurance – Designer, On-site Photographs, Beta Feature Feedback Form, Professional Narrative</t>
  </si>
  <si>
    <t>Technical Document (Audited), Beta Feature Feedback Form</t>
  </si>
  <si>
    <t>Technical Document (Audited), Performance Test, Technical Document (Individual)</t>
  </si>
  <si>
    <t>Technical Document (Individual), Beta Feature Feedback Form</t>
  </si>
  <si>
    <t>Technical Document (Audited), Letter of Assurance – Contractor</t>
  </si>
  <si>
    <t>Technical Document (Audited), Letter of Assurance – Designer</t>
  </si>
  <si>
    <t>Technical Document (Audited), Letter of Assurance – Contractor, Letter of Assurance – Engineer</t>
  </si>
  <si>
    <t>Technical Document (Audited), Letter of Assurance – Owner, Professional Narrative</t>
  </si>
  <si>
    <t>Technical Document (Audited), Letter of Assurance – Owner</t>
  </si>
  <si>
    <t>Professional Narrative, Letter of Assurance – Owner</t>
  </si>
  <si>
    <t>Technical Document (Audited), Letter of Assurance – Designer, Letter of Assurance – Contractor</t>
  </si>
  <si>
    <t>Letter of Assurance – Contractor</t>
  </si>
  <si>
    <t>Technical Document (Audited), Policy and/or Operations Schedule, On-going Data Report</t>
  </si>
  <si>
    <t>On-site Photographs, Beta Feature Feedback Form, Policy and/or Operations Schedule</t>
  </si>
  <si>
    <t>Letter of Assurance – Owner</t>
  </si>
  <si>
    <t>Policy and/or Operations Schedule, Technical Document (Shareable), Letter of Assurance – Owner</t>
  </si>
  <si>
    <t>Technical Document (Shareable), On-going Data Report</t>
  </si>
  <si>
    <t>Beta Feature Feedback Form, Technical Document (Audited)</t>
  </si>
  <si>
    <t>On-site Photographs, Letter of Assurance – Owner, Beta Feature Feedback Form</t>
  </si>
  <si>
    <t>Technical Document (Shareable), Beta Feature Feedback Form</t>
  </si>
  <si>
    <t>Professional Narrative, Beta Feature Feedback Form, Technical Document (Audited)</t>
  </si>
  <si>
    <t>Professional Narrative, Beta Feature Feedback Form, Technical Document (Audited), Policy and/or Operations Schedule</t>
  </si>
  <si>
    <t>Innovation Form</t>
  </si>
  <si>
    <t>Technical Document (Shareable)</t>
  </si>
  <si>
    <t>WELL Strategy</t>
  </si>
  <si>
    <t>Beta Feature Feedback Form</t>
  </si>
  <si>
    <t>Feature list that require new documentation</t>
  </si>
  <si>
    <t>Feature list that always require new documentation (at every recertification)</t>
  </si>
  <si>
    <t>Feature list for which ongoing documents should be uploaded</t>
  </si>
  <si>
    <t>Feature list that require Performance Testing</t>
  </si>
  <si>
    <t>©2025 International WELL Building Institute pbc. All rights reserved.</t>
  </si>
  <si>
    <t xml:space="preserve">This tab shows the documentation that is required to be submitted for recertification. The degree to which documentation is to be resubmitted is based on the information entered by the project team about changes to the project and the features achieved in Step 1 and Step 2a/2b. </t>
  </si>
  <si>
    <t xml:space="preserve">This tab also lists features that always requires new documentation at recertification and is based on if these features where achieved during the initial certification and the completion of Step 1 and Step 2a/2b </t>
  </si>
  <si>
    <t xml:space="preserve">The questions in this tab are based on the achieved features only. Therefore, please make sure that Step 1 is fully and correctly completed before completing Step 2. </t>
  </si>
  <si>
    <t>Note: This sheet has two lists of features. Scroll right to Column G to see additional features.</t>
  </si>
  <si>
    <t>Features Achieved</t>
  </si>
  <si>
    <t>Have there been any changes to the exterior doors?</t>
  </si>
  <si>
    <t>Have there been any changes to food allergen labeling or staff training?</t>
  </si>
  <si>
    <t>Have there been any changes to the organization's health-oriented mission?</t>
  </si>
  <si>
    <r>
      <rPr>
        <b/>
        <sz val="12"/>
        <color theme="1"/>
        <rFont val="Century Gothic"/>
        <family val="1"/>
      </rPr>
      <t>Step 2b: Document specific updates made to the location</t>
    </r>
    <r>
      <rPr>
        <sz val="12"/>
        <color theme="1"/>
        <rFont val="Century Gothic"/>
        <family val="1"/>
      </rPr>
      <t xml:space="preserve">
1. Complete the questions under the 'Category Specific Updates' section (below the General Questions) to identify the exact change that occurred. These category specific questions are based on if any changes have been indicated in the responses to the 'General Questions' 
2. Completing the category-specific questions will provide the project team with the exact feature part(s) that require updated documentation at recertification in tabs 3a, 3b and 3c</t>
    </r>
  </si>
  <si>
    <r>
      <rPr>
        <b/>
        <sz val="12"/>
        <rFont val="Century Gothic"/>
        <family val="1"/>
      </rPr>
      <t xml:space="preserve">
Step 3a:</t>
    </r>
    <r>
      <rPr>
        <sz val="12"/>
        <rFont val="Century Gothic"/>
        <family val="1"/>
      </rPr>
      <t xml:space="preserve"> Go to the</t>
    </r>
    <r>
      <rPr>
        <b/>
        <sz val="12"/>
        <rFont val="Century Gothic"/>
        <family val="1"/>
      </rPr>
      <t xml:space="preserve"> '3a- Regular Documentation'</t>
    </r>
    <r>
      <rPr>
        <sz val="12"/>
        <rFont val="Century Gothic"/>
        <family val="1"/>
      </rPr>
      <t xml:space="preserve">  tab. This tab shows the documentation that is required to be submitted for recertification based on the information entered by the project team about changes to the project and the features achieved. 
</t>
    </r>
    <r>
      <rPr>
        <b/>
        <sz val="12"/>
        <rFont val="Century Gothic"/>
        <family val="1"/>
      </rPr>
      <t>NOTE</t>
    </r>
    <r>
      <rPr>
        <sz val="12"/>
        <rFont val="Century Gothic"/>
        <family val="1"/>
      </rPr>
      <t xml:space="preserve">: </t>
    </r>
    <r>
      <rPr>
        <b/>
        <sz val="12"/>
        <rFont val="Century Gothic"/>
        <family val="1"/>
      </rPr>
      <t xml:space="preserve">All newly-pursued features will require documentation, regardless of if any relevant changes took place
</t>
    </r>
    <r>
      <rPr>
        <sz val="12"/>
        <rFont val="Century Gothic"/>
        <family val="1"/>
      </rPr>
      <t xml:space="preserve">
This tab also lists features that always require new documentation at recertification based on whether these features were achieved during the initial certification. </t>
    </r>
  </si>
  <si>
    <r>
      <rPr>
        <b/>
        <sz val="12"/>
        <rFont val="Century Gothic"/>
        <family val="1"/>
      </rPr>
      <t xml:space="preserve">
Step 3b:</t>
    </r>
    <r>
      <rPr>
        <sz val="12"/>
        <rFont val="Century Gothic"/>
        <family val="1"/>
      </rPr>
      <t xml:space="preserve"> Go to the </t>
    </r>
    <r>
      <rPr>
        <b/>
        <sz val="12"/>
        <rFont val="Century Gothic"/>
        <family val="1"/>
      </rPr>
      <t>'Ongoing Documentation'</t>
    </r>
    <r>
      <rPr>
        <sz val="12"/>
        <rFont val="Century Gothic"/>
        <family val="1"/>
      </rPr>
      <t xml:space="preserve"> tab. This tab shows the list of features for which the project team should have completed the documentation upload for the last three years since initial certification. </t>
    </r>
  </si>
  <si>
    <t>Your response</t>
  </si>
  <si>
    <t>Paste Part ID starting below (A01.1, A01.2…)</t>
  </si>
  <si>
    <t>[legacy column -- not currently used]</t>
  </si>
  <si>
    <t>Carbon Goals</t>
  </si>
  <si>
    <t>Stress Management Plan</t>
  </si>
  <si>
    <t>Have you made any changes on your plan to reduce stress for your employees?</t>
  </si>
  <si>
    <t>Create Workforce Assessment, Engagement and Belonging Plan</t>
  </si>
  <si>
    <t>Implement Workforce Support Systems</t>
  </si>
  <si>
    <t>Bias &amp; discrimination training</t>
  </si>
  <si>
    <t>Have there been any changes to training on bias and discrimination?</t>
  </si>
  <si>
    <t>Educational offerings provided to employees (e.g., nutrition, physical activity, emergency preparedness, yoga)</t>
  </si>
  <si>
    <t>Health &amp; well-being leadership</t>
  </si>
  <si>
    <t xml:space="preserve">The organization's mission, goals, and values (e.g.carbon reduction, historical acknowledgement, building certification, workforce engagement) </t>
  </si>
  <si>
    <t>Engagement and Belonging Goals</t>
  </si>
  <si>
    <t xml:space="preserve">Have there been any changes in the way you annually track your progress on implementing strategies to help all employees feel accepted, valued and included, and summarize these results publicly? </t>
  </si>
  <si>
    <t>Have there been any changes in the way you complete your annual assessment of carbon emissions, set your carbon reduction goals, or make this information publicly available?</t>
  </si>
  <si>
    <r>
      <t xml:space="preserve">The International WELL Building Institute (IWBI) provides this tool to help streamline the documentation and performance testing required for the recertification of WELL v2 Certified projects, based on project team inputs about relevant changes to the project since the point of certification.
</t>
    </r>
    <r>
      <rPr>
        <b/>
        <sz val="12"/>
        <rFont val="Century Gothic"/>
        <family val="1"/>
      </rPr>
      <t xml:space="preserve">
</t>
    </r>
    <r>
      <rPr>
        <sz val="12"/>
        <rFont val="Century Gothic"/>
        <family val="1"/>
      </rPr>
      <t>Please note that while this tool is intended to assist project teams in their application for recertification, there are additional required steps in order to achieve recertification. Further, use of IWBI tools or resources do not guarantee the achievement of WELL Certification or any WELL designation, which are based on information provided by you and subject to third party verification.</t>
    </r>
  </si>
  <si>
    <t>More details on how to upload ongoing reporting documents can be found here in our Support Center:</t>
  </si>
  <si>
    <t>* For non-WELL at scale projects</t>
  </si>
  <si>
    <t>* For WELL at scale projects</t>
  </si>
  <si>
    <r>
      <rPr>
        <b/>
        <sz val="12"/>
        <rFont val="Century Gothic"/>
        <family val="1"/>
      </rPr>
      <t xml:space="preserve">
Step 2a:</t>
    </r>
    <r>
      <rPr>
        <sz val="12"/>
        <rFont val="Century Gothic"/>
        <family val="1"/>
      </rPr>
      <t xml:space="preserve"> </t>
    </r>
    <r>
      <rPr>
        <b/>
        <sz val="12"/>
        <rFont val="Century Gothic"/>
        <family val="1"/>
      </rPr>
      <t>Document any General Updates made to the certified location</t>
    </r>
    <r>
      <rPr>
        <sz val="12"/>
        <rFont val="Century Gothic"/>
        <family val="1"/>
      </rPr>
      <t xml:space="preserve">
Under the '</t>
    </r>
    <r>
      <rPr>
        <b/>
        <sz val="12"/>
        <rFont val="Century Gothic"/>
        <family val="1"/>
      </rPr>
      <t>Questionnaire</t>
    </r>
    <r>
      <rPr>
        <sz val="12"/>
        <rFont val="Century Gothic"/>
        <family val="1"/>
      </rPr>
      <t xml:space="preserve">' tab, complete the general questions regarding changes to the building design and operations. 
</t>
    </r>
    <r>
      <rPr>
        <b/>
        <sz val="12"/>
        <rFont val="Century Gothic"/>
        <family val="1"/>
      </rPr>
      <t xml:space="preserve">NOTE: 
</t>
    </r>
    <r>
      <rPr>
        <sz val="12"/>
        <rFont val="Century Gothic"/>
        <family val="1"/>
      </rPr>
      <t xml:space="preserve">* For changes to features with Policy/operations schedule verification method, all changes (except change to new date/year) should be documented as a 'Yes.'
* For changes to features with other verification methods where the change is 10% or more should be documented as a 'Yes' in the tool. This applies to all verification methods EXCEPT policy/operations schedule based verification method. </t>
    </r>
    <r>
      <rPr>
        <sz val="12"/>
        <color rgb="FFFF0000"/>
        <rFont val="Century Gothic"/>
        <family val="1"/>
      </rPr>
      <t xml:space="preserve">
</t>
    </r>
    <r>
      <rPr>
        <sz val="12"/>
        <rFont val="Century Gothic"/>
        <family val="1"/>
      </rPr>
      <t xml:space="preserve">* A "change" does not include replacing a product with an identical product (e.g., after it breaks or wears out).
</t>
    </r>
  </si>
  <si>
    <t>Provide Equipped  Bathrooms</t>
  </si>
  <si>
    <t>Provide Hands-Free Fixtures in Bathrooms</t>
  </si>
  <si>
    <t>Implement Fair Hiring and Pay Practices</t>
  </si>
  <si>
    <t>Allocate Affordable Housing</t>
  </si>
  <si>
    <t>Paste feature achievement (P, 1, etc.) starting below</t>
  </si>
  <si>
    <t xml:space="preserve">Below is a list of features and feature parts for which the project team should have uploaded ongoing documents over the past three years since initial certification. </t>
  </si>
  <si>
    <r>
      <t xml:space="preserve">
Step 4:</t>
    </r>
    <r>
      <rPr>
        <sz val="12"/>
        <rFont val="Century Gothic"/>
        <family val="1"/>
      </rPr>
      <t xml:space="preserve"> </t>
    </r>
    <r>
      <rPr>
        <b/>
        <sz val="12"/>
        <rFont val="Century Gothic"/>
        <family val="1"/>
      </rPr>
      <t>For review submission:</t>
    </r>
    <r>
      <rPr>
        <sz val="12"/>
        <rFont val="Century Gothic"/>
        <family val="1"/>
      </rPr>
      <t xml:space="preserve">
</t>
    </r>
    <r>
      <rPr>
        <b/>
        <sz val="12"/>
        <rFont val="Century Gothic"/>
        <family val="1"/>
      </rPr>
      <t xml:space="preserve">Non-WELL at scale projects: </t>
    </r>
    <r>
      <rPr>
        <sz val="12"/>
        <rFont val="Century Gothic"/>
        <family val="1"/>
      </rPr>
      <t xml:space="preserve">Upload this completed recertification tool for your WELL v2 project via the WELL digital platform &gt;&gt; Documents tab&gt;&gt; tag document type as a General Document. 
</t>
    </r>
    <r>
      <rPr>
        <b/>
        <sz val="12"/>
        <rFont val="Century Gothic"/>
        <family val="1"/>
      </rPr>
      <t xml:space="preserve">WELL at scale projects: </t>
    </r>
    <r>
      <rPr>
        <sz val="12"/>
        <rFont val="Century Gothic"/>
        <family val="1"/>
      </rPr>
      <t xml:space="preserve">Upload this completed recertification tool under the first performance test feature part (Feature A01.1) along with the new performance test documents. If any performance test feature does not require testing, make sure to upload this completed recertification tool as an indicator that feature will still be pursued. Make sure that all PV features have a document uploaded for review. Without a document, the feature cannot be awarded.
</t>
    </r>
    <r>
      <rPr>
        <b/>
        <sz val="12"/>
        <rFont val="Century Gothic"/>
        <family val="1"/>
      </rPr>
      <t>NOTE:</t>
    </r>
    <r>
      <rPr>
        <sz val="12"/>
        <rFont val="Century Gothic"/>
        <family val="1"/>
      </rPr>
      <t xml:space="preserve"> Any new areas added to the initial certified project boundary at recertification require full documentation for all features pursued.</t>
    </r>
  </si>
  <si>
    <r>
      <rPr>
        <b/>
        <sz val="12"/>
        <rFont val="Century Gothic"/>
        <family val="1"/>
      </rPr>
      <t xml:space="preserve">
Step 3c:</t>
    </r>
    <r>
      <rPr>
        <sz val="12"/>
        <rFont val="Century Gothic"/>
        <family val="1"/>
      </rPr>
      <t xml:space="preserve"> Go to the </t>
    </r>
    <r>
      <rPr>
        <b/>
        <sz val="12"/>
        <rFont val="Century Gothic"/>
        <family val="1"/>
      </rPr>
      <t>'Step 3c - Performance Testing'</t>
    </r>
    <r>
      <rPr>
        <sz val="12"/>
        <rFont val="Century Gothic"/>
        <family val="1"/>
      </rPr>
      <t xml:space="preserve"> tab. This tab shows the list of feature parts and the scope of performance testing required based on the types of alterations that the project has listed in the 'Step 2 - Questionnaire' tab. Testing for different parameters will either be listed as "Full," or "Reduced." 
</t>
    </r>
    <r>
      <rPr>
        <b/>
        <sz val="12"/>
        <rFont val="Century Gothic"/>
        <family val="1"/>
      </rPr>
      <t>Full -</t>
    </r>
    <r>
      <rPr>
        <sz val="12"/>
        <rFont val="Century Gothic"/>
        <family val="1"/>
      </rPr>
      <t xml:space="preserve"> Testing will occur at the rate of the current Project Information and Performance Template (PIP) Tool and the criteria listed in the WELL Performance Verification Guidebook.
</t>
    </r>
    <r>
      <rPr>
        <b/>
        <sz val="12"/>
        <rFont val="Century Gothic"/>
        <family val="1"/>
      </rPr>
      <t>Reduced -</t>
    </r>
    <r>
      <rPr>
        <sz val="12"/>
        <rFont val="Century Gothic"/>
        <family val="1"/>
      </rPr>
      <t xml:space="preserve"> Testing will occur at 50% of the sampling locations determined in the Full Testing rate as described above (rounded down, minimum 1 sampling point).
</t>
    </r>
    <r>
      <rPr>
        <b/>
        <sz val="12"/>
        <rFont val="Century Gothic"/>
        <family val="1"/>
      </rPr>
      <t>NOTE:</t>
    </r>
    <r>
      <rPr>
        <sz val="12"/>
        <rFont val="Century Gothic"/>
        <family val="1"/>
      </rPr>
      <t xml:space="preserve"> 
1. Some parameters always require testing even if no changes have been documented during recertification
2. All newly-pursued features will require full performance testing, regardless of if any relevant changes took place. 
This completed WELL v2 recertification tool should be shared with the contracted Performance Testing Agent prior to testing for recertification. This tool will help the agents assess the scope of performance testing. </t>
    </r>
  </si>
  <si>
    <r>
      <rPr>
        <b/>
        <sz val="12"/>
        <color theme="1"/>
        <rFont val="Century Gothic"/>
        <family val="1"/>
      </rPr>
      <t>Step 3c:</t>
    </r>
    <r>
      <rPr>
        <sz val="12"/>
        <color theme="1"/>
        <rFont val="Century Gothic"/>
        <family val="1"/>
      </rPr>
      <t xml:space="preserve"> This tab shows the list of feature parts and the scope of performance testing required based on the types of alterations that the project has listed in the 'Step 2 - Questionnaire' tab. Testing for different parameters will either be listed as "Full," or "Reduced." 
</t>
    </r>
    <r>
      <rPr>
        <b/>
        <sz val="12"/>
        <color theme="1"/>
        <rFont val="Century Gothic"/>
        <family val="1"/>
      </rPr>
      <t xml:space="preserve">Full </t>
    </r>
    <r>
      <rPr>
        <sz val="12"/>
        <color theme="1"/>
        <rFont val="Century Gothic"/>
        <family val="1"/>
      </rPr>
      <t xml:space="preserve">- Testing will occur at the rate of the current Project Information and Performance Template (PIP) Tool and the criteria listed in the WELL Performance Verification Guidebook.
</t>
    </r>
    <r>
      <rPr>
        <b/>
        <sz val="12"/>
        <color theme="1"/>
        <rFont val="Century Gothic"/>
        <family val="1"/>
      </rPr>
      <t>Reduced</t>
    </r>
    <r>
      <rPr>
        <sz val="12"/>
        <color theme="1"/>
        <rFont val="Century Gothic"/>
        <family val="1"/>
      </rPr>
      <t xml:space="preserve"> - Testing will occur at 50% of the sampling locations determined in the Full Testing rate as described above (rounded down, minimum 1 sampling point).
</t>
    </r>
    <r>
      <rPr>
        <b/>
        <sz val="12"/>
        <color theme="1"/>
        <rFont val="Century Gothic"/>
        <family val="1"/>
      </rPr>
      <t xml:space="preserve">NOTE: </t>
    </r>
    <r>
      <rPr>
        <sz val="12"/>
        <color theme="1"/>
        <rFont val="Century Gothic"/>
        <family val="1"/>
      </rPr>
      <t xml:space="preserve">Some parameters always require testing even if no changes have been documented during recertification 
This completed WELL v2 recertification tool should be shared with the contracted Performance Testing Agent prior to testing for recertification. This tool will help the agents assess the scope of performance testing. </t>
    </r>
  </si>
  <si>
    <t>Changelog</t>
  </si>
  <si>
    <t>Added change conditions under which new testing must occur</t>
  </si>
  <si>
    <r>
      <rPr>
        <b/>
        <sz val="11"/>
        <color theme="1"/>
        <rFont val="Century Gothic"/>
        <family val="1"/>
      </rPr>
      <t>Step 2a:</t>
    </r>
    <r>
      <rPr>
        <sz val="11"/>
        <color theme="1"/>
        <rFont val="Century Gothic"/>
        <family val="1"/>
      </rPr>
      <t xml:space="preserve"> </t>
    </r>
    <r>
      <rPr>
        <b/>
        <sz val="11"/>
        <color theme="1"/>
        <rFont val="Century Gothic"/>
        <family val="1"/>
      </rPr>
      <t>Document general updates made to the certified project</t>
    </r>
    <r>
      <rPr>
        <sz val="11"/>
        <color theme="1"/>
        <rFont val="Century Gothic"/>
        <family val="1"/>
      </rPr>
      <t xml:space="preserve">
The below questions have been generated based on the features achieved tabs. Therefore, </t>
    </r>
    <r>
      <rPr>
        <b/>
        <sz val="11"/>
        <color theme="1"/>
        <rFont val="Century Gothic"/>
        <family val="1"/>
      </rPr>
      <t xml:space="preserve">please complete Step 1 before answering the questions in this tab. </t>
    </r>
    <r>
      <rPr>
        <sz val="11"/>
        <color theme="1"/>
        <rFont val="Century Gothic"/>
        <family val="1"/>
      </rPr>
      <t xml:space="preserve">If changes to the features in Step 1 take place after responses on this sheet have been entered, all responses on this sheet must be restarted or the responses may be incorrect.
1. Complete the general questions listed below regarding changes to the building design and operations.
</t>
    </r>
    <r>
      <rPr>
        <b/>
        <sz val="11"/>
        <color theme="1"/>
        <rFont val="Century Gothic"/>
        <family val="1"/>
      </rPr>
      <t xml:space="preserve">NOTE: </t>
    </r>
    <r>
      <rPr>
        <sz val="11"/>
        <color theme="1"/>
        <rFont val="Century Gothic"/>
        <family val="1"/>
      </rPr>
      <t xml:space="preserve">
* For changes to features with Policy/operations schedule verification method, all changes (except change to new date/year) should be documented as a 'Yes.'
* For changes to features with other verification methods where the change is 10% or more should be documented as a 'Yes' in the tool. This applies to all verification methods EXCEPT policy/operations schedule based verification method. 
* A "change" does not include replacing a product with an identical product (e.g., after it breaks or wears out).</t>
    </r>
  </si>
  <si>
    <r>
      <rPr>
        <b/>
        <sz val="11"/>
        <color theme="1"/>
        <rFont val="Century Gothic"/>
        <family val="1"/>
      </rPr>
      <t>Step 2b:</t>
    </r>
    <r>
      <rPr>
        <sz val="11"/>
        <color theme="1"/>
        <rFont val="Century Gothic"/>
        <family val="1"/>
      </rPr>
      <t xml:space="preserve"> </t>
    </r>
    <r>
      <rPr>
        <b/>
        <sz val="11"/>
        <color theme="1"/>
        <rFont val="Century Gothic"/>
        <family val="1"/>
      </rPr>
      <t>Document specific updates made to the location</t>
    </r>
    <r>
      <rPr>
        <sz val="11"/>
        <color theme="1"/>
        <rFont val="Century Gothic"/>
        <family val="1"/>
      </rPr>
      <t xml:space="preserve">
1. Complete the questions under the 'Category Specific Updates' section (below the General Questions) to identify the more precise change that occurred. These category specific questions are based on the responses to the 'General Questions'.
2. Completing the category specific questions will provide the project team with the exact feature part(s) that require updated documentation at recertification in tabs 3a, 3b and 3c.
</t>
    </r>
    <r>
      <rPr>
        <b/>
        <sz val="11"/>
        <color theme="1"/>
        <rFont val="Century Gothic"/>
        <family val="2"/>
      </rPr>
      <t xml:space="preserve">NOTE: </t>
    </r>
    <r>
      <rPr>
        <sz val="11"/>
        <color theme="1"/>
        <rFont val="Century Gothic"/>
        <family val="1"/>
      </rPr>
      <t xml:space="preserve">
* If the responses to all the 'General Questions' below are 'No', the project team will not be required to respond to any 'Category specific' questions. 
</t>
    </r>
    <r>
      <rPr>
        <b/>
        <sz val="11"/>
        <color theme="1"/>
        <rFont val="Century Gothic"/>
        <family val="1"/>
      </rPr>
      <t xml:space="preserve">* </t>
    </r>
    <r>
      <rPr>
        <sz val="11"/>
        <color theme="1"/>
        <rFont val="Century Gothic"/>
        <family val="2"/>
      </rPr>
      <t xml:space="preserve">Project teams must complete 'Category Specific' questions only </t>
    </r>
    <r>
      <rPr>
        <b/>
        <sz val="11"/>
        <color theme="1"/>
        <rFont val="Century Gothic"/>
        <family val="2"/>
      </rPr>
      <t>AFTER</t>
    </r>
    <r>
      <rPr>
        <sz val="11"/>
        <color theme="1"/>
        <rFont val="Century Gothic"/>
        <family val="2"/>
      </rPr>
      <t xml:space="preserve"> completing the General Questions. Do </t>
    </r>
    <r>
      <rPr>
        <b/>
        <sz val="11"/>
        <color theme="1"/>
        <rFont val="Century Gothic"/>
        <family val="2"/>
      </rPr>
      <t>NOT</t>
    </r>
    <r>
      <rPr>
        <sz val="11"/>
        <color theme="1"/>
        <rFont val="Century Gothic"/>
        <family val="2"/>
      </rPr>
      <t xml:space="preserve"> </t>
    </r>
    <r>
      <rPr>
        <sz val="11"/>
        <color theme="1"/>
        <rFont val="Century Gothic"/>
        <family val="1"/>
      </rPr>
      <t xml:space="preserve">change the responses to the General Questions after completing your responses to the category specific updates questions because this will not automatically update the responses in the category specific updates. 
</t>
    </r>
  </si>
  <si>
    <r>
      <rPr>
        <b/>
        <sz val="11"/>
        <color theme="1"/>
        <rFont val="Century Gothic"/>
        <family val="1"/>
      </rPr>
      <t>For locations subscribed under WELL at scale:</t>
    </r>
    <r>
      <rPr>
        <sz val="11"/>
        <color theme="1"/>
        <rFont val="Century Gothic"/>
        <family val="1"/>
      </rPr>
      <t xml:space="preserve">
From your most recent WELL at scale progress report, available in the Reviews tab of your WELL digital platform, identify the features achieved for the location using the steps below.'
1. Navigate to the 'Scoring by part-v2' tab in your WELL at scale progress report. Copy the ‘Part ID’ column, including all feature parts from A01 through I06.
2. Paste the copied cells into this v2 recertification tool under the 'Step 1-v2 Achieved Features' tab, under the ‘Paste Part ID’ cell in Column H. 
3. In the WELL at scale progress report, on the ‘Scoring by part-v2' tab, find the column for the location that will be completing the recertification process. Copy all of the cells under the location’s name, which show the achievement status of each feature. 
4. Paste the copied location feature achievement cells into the recertification tool, under the  'Step 1-v2 Achieved Features' tab, beneath the ‘Paste feature achievement’ cell (column I).
5. This will auto populate the location feature achievement under column D in the v2 recertification tool.</t>
    </r>
  </si>
  <si>
    <r>
      <rPr>
        <b/>
        <sz val="11"/>
        <color theme="1"/>
        <rFont val="Century Gothic"/>
        <family val="1"/>
      </rPr>
      <t>Step 1: Identify the features achieved during the previous certification</t>
    </r>
    <r>
      <rPr>
        <sz val="11"/>
        <color theme="1"/>
        <rFont val="Century Gothic"/>
        <family val="1"/>
      </rPr>
      <t xml:space="preserve">
Begin on the 'v2 Achieved Features' tab and identify which WELL Building Standard v2 features the project achieved during the previous certification by referencing your WELL v2 Final Report from the WELL digital platform. Mark these as "Yes" in the 'v2 Achieved Features' tab under column 'D' . Mark any features not achieved during initial certification as "No."
</t>
    </r>
    <r>
      <rPr>
        <b/>
        <sz val="11"/>
        <color theme="1"/>
        <rFont val="Century Gothic"/>
        <family val="1"/>
      </rPr>
      <t xml:space="preserve">NOTE: </t>
    </r>
    <r>
      <rPr>
        <sz val="11"/>
        <color theme="1"/>
        <rFont val="Century Gothic"/>
        <family val="1"/>
      </rPr>
      <t xml:space="preserve">
</t>
    </r>
    <r>
      <rPr>
        <b/>
        <sz val="11"/>
        <color theme="1"/>
        <rFont val="Century Gothic"/>
        <family val="1"/>
      </rPr>
      <t>Project teams must complete Step 1 before proceeding to Step 2.</t>
    </r>
    <r>
      <rPr>
        <sz val="11"/>
        <color theme="1"/>
        <rFont val="Century Gothic"/>
        <family val="1"/>
      </rPr>
      <t xml:space="preserve"> If the team wishes to change the responses for Step 1, please delete all responses in Step 2 before re-completing Step 1. </t>
    </r>
  </si>
  <si>
    <t>Features Achieved - For WELL at scale locations ONLY</t>
  </si>
  <si>
    <t>v26.08</t>
  </si>
  <si>
    <r>
      <rPr>
        <b/>
        <sz val="12"/>
        <color theme="1"/>
        <rFont val="Century Gothic"/>
        <family val="1"/>
      </rPr>
      <t xml:space="preserve">
Step 1: Identify the features achieved during the previous certification
</t>
    </r>
    <r>
      <rPr>
        <sz val="12"/>
        <color theme="1"/>
        <rFont val="Century Gothic"/>
        <family val="1"/>
      </rPr>
      <t xml:space="preserve">Begin on the 'v2 Achieved Features' tab and identify which WELL Building Standard v2 features the project achieved during the previous certification by referencing your WELL v2 Final Report from the WELL digital platform. Mark these as "Yes" in the 'v2 Achieved Features' tab under column 'D' . Mark any features not achieved during initial certification as "No."
</t>
    </r>
    <r>
      <rPr>
        <b/>
        <sz val="12"/>
        <color theme="1"/>
        <rFont val="Century Gothic"/>
        <family val="1"/>
      </rPr>
      <t xml:space="preserve">For locations subscribed under WELL at scale:
</t>
    </r>
    <r>
      <rPr>
        <sz val="12"/>
        <color theme="1"/>
        <rFont val="Century Gothic"/>
        <family val="1"/>
      </rPr>
      <t xml:space="preserve">From your </t>
    </r>
    <r>
      <rPr>
        <b/>
        <sz val="12"/>
        <color theme="1"/>
        <rFont val="Century Gothic"/>
        <family val="1"/>
      </rPr>
      <t>most recent WELL at scale progress report</t>
    </r>
    <r>
      <rPr>
        <sz val="12"/>
        <color theme="1"/>
        <rFont val="Century Gothic"/>
        <family val="1"/>
      </rPr>
      <t>, available in the Reviews tab of your WELL digital platform, identify the features achieved for the location using the steps below:
1. Navigate to the 'Scoring by part-v2' tab in your WELL at scale progress report. Copy the ‘Part ID’ column, including all feature parts from A01 through I06.
2. Paste the copied cells into this v2 recertification tool under the 'Step 1-v2 Achieved Features' tab, under the ‘Paste Part ID’ cell in Column H. 
3. In the WELL at scale progress report, on the ‘Scoring by part-v2' tab, find the column for the location that will be completing the recertification process. Copy all of the cells under the location’s name, which show the achievement status of each feature. 
4. Paste the copied location feature achievement cells into the recertification tool, under the  'Step 1-v2 Achieved Features' tab, beneath the ‘Paste feature achievement’ cell (column I).
5. This will auto populate the location feature achievement under column D in the v2 recertification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</si>
</sst>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0">
    <font>
      <sz val="11"/>
      <color theme="1"/>
      <name val="Calibri"/>
      <family val="2"/>
      <scheme val="minor"/>
    </font>
    <font>
      <sz val="11"/>
      <color rgb="FF3F3F76"/>
      <name val="Calibri"/>
      <family val="2"/>
      <scheme val="minor"/>
    </font>
    <font>
      <b/>
      <sz val="11"/>
      <color theme="1"/>
      <name val="Calibri"/>
      <family val="2"/>
      <scheme val="minor"/>
    </font>
    <font>
      <sz val="12"/>
      <color theme="1"/>
      <name val="Calibri"/>
      <family val="2"/>
      <scheme val="minor"/>
    </font>
    <font>
      <b/>
      <sz val="15"/>
      <color theme="3"/>
      <name val="Calibri"/>
      <family val="2"/>
      <scheme val="minor"/>
    </font>
    <font>
      <b/>
      <sz val="11"/>
      <color rgb="FFFA7D00"/>
      <name val="Calibri"/>
      <family val="2"/>
      <scheme val="minor"/>
    </font>
    <font>
      <sz val="11"/>
      <name val="Calibri"/>
      <family val="2"/>
      <scheme val="minor"/>
    </font>
    <font>
      <sz val="11"/>
      <color theme="0" tint="-0.249977111117893"/>
      <name val="Calibri"/>
      <family val="2"/>
      <scheme val="minor"/>
    </font>
    <font>
      <sz val="8"/>
      <name val="Calibri"/>
      <family val="2"/>
      <scheme val="minor"/>
    </font>
    <font>
      <sz val="11"/>
      <color theme="1"/>
      <name val="Calibri"/>
      <family val="2"/>
      <scheme val="minor"/>
    </font>
    <font>
      <sz val="12"/>
      <color rgb="FF000000"/>
      <name val="Calibri"/>
      <family val="2"/>
    </font>
    <font>
      <u/>
      <sz val="11"/>
      <color theme="10"/>
      <name val="Calibri"/>
      <family val="2"/>
      <scheme val="minor"/>
    </font>
    <font>
      <b/>
      <i/>
      <sz val="11"/>
      <color theme="1"/>
      <name val="Calibri"/>
      <family val="2"/>
      <scheme val="minor"/>
    </font>
    <font>
      <b/>
      <i/>
      <sz val="11"/>
      <color theme="9"/>
      <name val="Calibri"/>
      <family val="2"/>
      <scheme val="minor"/>
    </font>
    <font>
      <sz val="11"/>
      <color theme="9"/>
      <name val="Calibri"/>
      <family val="2"/>
      <scheme val="minor"/>
    </font>
    <font>
      <sz val="11"/>
      <color theme="1"/>
      <name val="MuseoSans-500"/>
    </font>
    <font>
      <sz val="11"/>
      <color theme="3"/>
      <name val="MuseoSans-500"/>
    </font>
    <font>
      <b/>
      <sz val="12"/>
      <color theme="1"/>
      <name val="MuseoSans-500"/>
    </font>
    <font>
      <sz val="13"/>
      <color theme="1"/>
      <name val="MuseoSans-500"/>
    </font>
    <font>
      <b/>
      <u/>
      <sz val="18"/>
      <color theme="1"/>
      <name val="MuseoSans-500"/>
    </font>
    <font>
      <sz val="12"/>
      <color rgb="FF000000"/>
      <name val="Calibri"/>
      <family val="2"/>
      <scheme val="minor"/>
    </font>
    <font>
      <b/>
      <sz val="12"/>
      <color theme="0"/>
      <name val="MuseoSans-500"/>
    </font>
    <font>
      <b/>
      <i/>
      <sz val="11"/>
      <color theme="1"/>
      <name val="Century Gothic"/>
      <family val="1"/>
    </font>
    <font>
      <sz val="11"/>
      <color theme="1"/>
      <name val="Century Gothic"/>
      <family val="1"/>
    </font>
    <font>
      <b/>
      <sz val="12"/>
      <color theme="3"/>
      <name val="Century Gothic"/>
      <family val="1"/>
    </font>
    <font>
      <sz val="12"/>
      <name val="Century Gothic"/>
      <family val="1"/>
    </font>
    <font>
      <b/>
      <sz val="12"/>
      <color theme="1"/>
      <name val="Century Gothic"/>
      <family val="1"/>
    </font>
    <font>
      <b/>
      <sz val="12"/>
      <name val="Century Gothic"/>
      <family val="1"/>
    </font>
    <font>
      <sz val="11"/>
      <color rgb="FF000000"/>
      <name val="Calibri"/>
      <family val="2"/>
      <scheme val="minor"/>
    </font>
    <font>
      <sz val="10"/>
      <color theme="0" tint="-0.249977111117893"/>
      <name val="Calibri"/>
      <family val="2"/>
      <scheme val="minor"/>
    </font>
    <font>
      <sz val="10"/>
      <color theme="1"/>
      <name val="Calibri"/>
      <family val="2"/>
      <scheme val="minor"/>
    </font>
    <font>
      <sz val="10"/>
      <name val="Calibri"/>
      <family val="2"/>
      <scheme val="minor"/>
    </font>
    <font>
      <sz val="10"/>
      <color theme="0" tint="-0.14999847407452621"/>
      <name val="Calibri"/>
      <family val="2"/>
      <scheme val="minor"/>
    </font>
    <font>
      <sz val="10"/>
      <color rgb="FFFF0000"/>
      <name val="Calibri"/>
      <family val="2"/>
      <scheme val="minor"/>
    </font>
    <font>
      <b/>
      <sz val="10"/>
      <name val="Calibri"/>
      <family val="2"/>
      <scheme val="minor"/>
    </font>
    <font>
      <b/>
      <sz val="10"/>
      <color theme="1"/>
      <name val="Calibri"/>
      <family val="2"/>
      <scheme val="minor"/>
    </font>
    <font>
      <b/>
      <sz val="10"/>
      <color rgb="FFFA7D00"/>
      <name val="Calibri"/>
      <family val="2"/>
      <scheme val="minor"/>
    </font>
    <font>
      <sz val="10"/>
      <color rgb="FF222222"/>
      <name val="Calibri"/>
      <family val="2"/>
      <scheme val="minor"/>
    </font>
    <font>
      <b/>
      <sz val="16"/>
      <color theme="0"/>
      <name val="MuseoSans-500"/>
    </font>
    <font>
      <sz val="12"/>
      <color theme="1"/>
      <name val="Century Gothic"/>
      <family val="1"/>
    </font>
    <font>
      <u/>
      <sz val="12"/>
      <name val="Century Gothic"/>
      <family val="1"/>
    </font>
    <font>
      <b/>
      <sz val="12"/>
      <color theme="0"/>
      <name val="Century Gothic"/>
      <family val="1"/>
    </font>
    <font>
      <b/>
      <sz val="12"/>
      <color theme="0"/>
      <name val="Century Gothic"/>
      <family val="2"/>
    </font>
    <font>
      <b/>
      <sz val="16"/>
      <color rgb="FFC00000"/>
      <name val="ADLaM Display"/>
    </font>
    <font>
      <u/>
      <sz val="12"/>
      <color theme="10"/>
      <name val="Century Gothic"/>
      <family val="1"/>
    </font>
    <font>
      <i/>
      <sz val="12"/>
      <color theme="0" tint="-0.499984740745262"/>
      <name val="Century Gothic"/>
      <family val="1"/>
    </font>
    <font>
      <b/>
      <sz val="16"/>
      <color theme="0"/>
      <name val="Century Gothic"/>
      <family val="1"/>
    </font>
    <font>
      <b/>
      <i/>
      <sz val="12"/>
      <color theme="1"/>
      <name val="Century Gothic"/>
      <family val="1"/>
    </font>
    <font>
      <sz val="12"/>
      <color rgb="FFFF0000"/>
      <name val="Century Gothic"/>
      <family val="1"/>
    </font>
    <font>
      <sz val="12"/>
      <color theme="0"/>
      <name val="Century Gothic"/>
      <family val="1"/>
    </font>
    <font>
      <sz val="12"/>
      <color theme="0" tint="-0.249977111117893"/>
      <name val="Century Gothic"/>
      <family val="1"/>
    </font>
    <font>
      <sz val="12"/>
      <color rgb="FF000000"/>
      <name val="Century Gothic"/>
      <family val="1"/>
    </font>
    <font>
      <b/>
      <sz val="13"/>
      <color theme="3"/>
      <name val="Calibri"/>
      <family val="2"/>
      <scheme val="minor"/>
    </font>
    <font>
      <b/>
      <sz val="11"/>
      <color theme="1"/>
      <name val="Century Gothic"/>
      <family val="1"/>
    </font>
    <font>
      <sz val="11"/>
      <color theme="0" tint="-0.249977111117893"/>
      <name val="Century Gothic"/>
      <family val="1"/>
    </font>
    <font>
      <sz val="11"/>
      <name val="Century Gothic"/>
      <family val="1"/>
    </font>
    <font>
      <i/>
      <sz val="11"/>
      <name val="Century Gothic"/>
      <family val="1"/>
    </font>
    <font>
      <b/>
      <sz val="11"/>
      <color theme="1"/>
      <name val="Century Gothic"/>
      <family val="2"/>
    </font>
    <font>
      <sz val="11"/>
      <color theme="1"/>
      <name val="Century Gothic"/>
      <family val="2"/>
    </font>
    <font>
      <sz val="10"/>
      <color theme="0" tint="-0.499984740745262"/>
      <name val="Calibri Light"/>
      <family val="2"/>
      <scheme val="major"/>
    </font>
  </fonts>
  <fills count="22">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rgb="FFFFFFFF"/>
        <bgColor rgb="FF000000"/>
      </patternFill>
    </fill>
    <fill>
      <patternFill patternType="solid">
        <fgColor rgb="FF114349"/>
        <bgColor indexed="64"/>
      </patternFill>
    </fill>
    <fill>
      <patternFill patternType="solid">
        <fgColor rgb="FF144259"/>
        <bgColor indexed="64"/>
      </patternFill>
    </fill>
    <fill>
      <patternFill patternType="solid">
        <fgColor rgb="FFBDBCC0"/>
        <bgColor indexed="64"/>
      </patternFill>
    </fill>
    <fill>
      <patternFill patternType="solid">
        <fgColor rgb="FF07667F"/>
        <bgColor indexed="64"/>
      </patternFill>
    </fill>
    <fill>
      <patternFill patternType="solid">
        <fgColor rgb="FF0B7B97"/>
        <bgColor indexed="64"/>
      </patternFill>
    </fill>
    <fill>
      <patternFill patternType="solid">
        <fgColor rgb="FF3B9DB6"/>
        <bgColor indexed="64"/>
      </patternFill>
    </fill>
    <fill>
      <patternFill patternType="solid">
        <fgColor rgb="FF91CBD3"/>
        <bgColor indexed="64"/>
      </patternFill>
    </fill>
    <fill>
      <patternFill patternType="solid">
        <fgColor rgb="FFA7D6AD"/>
        <bgColor indexed="64"/>
      </patternFill>
    </fill>
    <fill>
      <patternFill patternType="solid">
        <fgColor rgb="FF63A984"/>
        <bgColor indexed="64"/>
      </patternFill>
    </fill>
    <fill>
      <patternFill patternType="solid">
        <fgColor rgb="FF40927D"/>
        <bgColor indexed="64"/>
      </patternFill>
    </fill>
    <fill>
      <patternFill patternType="solid">
        <fgColor rgb="FF2F6B5E"/>
        <bgColor indexed="64"/>
      </patternFill>
    </fill>
    <fill>
      <patternFill patternType="solid">
        <fgColor rgb="FF23483D"/>
        <bgColor indexed="64"/>
      </patternFill>
    </fill>
    <fill>
      <patternFill patternType="solid">
        <fgColor rgb="FF58595B"/>
        <bgColor indexed="64"/>
      </patternFill>
    </fill>
    <fill>
      <patternFill patternType="solid">
        <fgColor rgb="FF06667F"/>
        <bgColor indexed="64"/>
      </patternFill>
    </fill>
    <fill>
      <patternFill patternType="solid">
        <fgColor theme="2" tint="-9.9978637043366805E-2"/>
        <bgColor indexed="64"/>
      </patternFill>
    </fill>
    <fill>
      <patternFill patternType="solid">
        <fgColor theme="0" tint="-4.9989318521683403E-2"/>
        <bgColor indexed="64"/>
      </patternFill>
    </fill>
  </fills>
  <borders count="52">
    <border>
      <left/>
      <right/>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rgb="FF7F7F7F"/>
      </left>
      <right style="thin">
        <color rgb="FF7F7F7F"/>
      </right>
      <top style="thin">
        <color rgb="FF7F7F7F"/>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theme="1"/>
      </right>
      <top style="thin">
        <color theme="1"/>
      </top>
      <bottom/>
      <diagonal/>
    </border>
    <border>
      <left/>
      <right style="thin">
        <color theme="1"/>
      </right>
      <top style="thin">
        <color theme="1"/>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style="thin">
        <color indexed="64"/>
      </bottom>
      <diagonal/>
    </border>
    <border>
      <left style="thin">
        <color theme="1"/>
      </left>
      <right/>
      <top style="thin">
        <color indexed="64"/>
      </top>
      <bottom style="thin">
        <color indexed="64"/>
      </bottom>
      <diagonal/>
    </border>
    <border>
      <left style="thin">
        <color theme="1"/>
      </left>
      <right/>
      <top style="thin">
        <color indexed="64"/>
      </top>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thin">
        <color theme="1"/>
      </bottom>
      <diagonal/>
    </border>
    <border>
      <left style="thin">
        <color theme="1"/>
      </left>
      <right/>
      <top/>
      <bottom/>
      <diagonal/>
    </border>
    <border>
      <left/>
      <right/>
      <top style="thin">
        <color indexed="64"/>
      </top>
      <bottom style="thin">
        <color theme="1"/>
      </bottom>
      <diagonal/>
    </border>
    <border>
      <left/>
      <right/>
      <top style="thin">
        <color theme="1"/>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style="thin">
        <color theme="6" tint="0.39997558519241921"/>
      </right>
      <top style="thin">
        <color theme="6" tint="0.39997558519241921"/>
      </top>
      <bottom style="thin">
        <color theme="6" tint="0.39997558519241921"/>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theme="1"/>
      </left>
      <right style="thin">
        <color theme="1"/>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s>
  <cellStyleXfs count="14">
    <xf numFmtId="0" fontId="0" fillId="0" borderId="0"/>
    <xf numFmtId="0" fontId="1" fillId="2" borderId="1" applyNumberFormat="0" applyAlignment="0" applyProtection="0"/>
    <xf numFmtId="0" fontId="3" fillId="0" borderId="0"/>
    <xf numFmtId="0" fontId="4" fillId="0" borderId="2" applyNumberFormat="0" applyFill="0" applyAlignment="0" applyProtection="0"/>
    <xf numFmtId="0" fontId="5" fillId="3" borderId="1" applyNumberFormat="0" applyAlignment="0" applyProtection="0"/>
    <xf numFmtId="0" fontId="10" fillId="0" borderId="0"/>
    <xf numFmtId="9" fontId="9" fillId="0" borderId="0" applyFont="0" applyFill="0" applyBorder="0" applyAlignment="0" applyProtection="0"/>
    <xf numFmtId="0" fontId="9" fillId="0" borderId="0"/>
    <xf numFmtId="0" fontId="9" fillId="0" borderId="0"/>
    <xf numFmtId="0" fontId="10" fillId="0" borderId="0"/>
    <xf numFmtId="0" fontId="11" fillId="0" borderId="0" applyNumberFormat="0" applyFill="0" applyBorder="0" applyAlignment="0" applyProtection="0"/>
    <xf numFmtId="0" fontId="9" fillId="0" borderId="0"/>
    <xf numFmtId="0" fontId="20" fillId="0" borderId="0"/>
    <xf numFmtId="0" fontId="52" fillId="0" borderId="51" applyNumberFormat="0" applyFill="0" applyAlignment="0" applyProtection="0"/>
  </cellStyleXfs>
  <cellXfs count="203">
    <xf numFmtId="0" fontId="0" fillId="0" borderId="0" xfId="0"/>
    <xf numFmtId="0" fontId="0" fillId="0" borderId="0" xfId="0" applyAlignment="1">
      <alignment wrapText="1"/>
    </xf>
    <xf numFmtId="0" fontId="2" fillId="0" borderId="0" xfId="0" applyFont="1"/>
    <xf numFmtId="0" fontId="6" fillId="0" borderId="0" xfId="0" applyFont="1"/>
    <xf numFmtId="0" fontId="7" fillId="0" borderId="0" xfId="0" applyFont="1"/>
    <xf numFmtId="0" fontId="0" fillId="0" borderId="0" xfId="0" pivotButton="1"/>
    <xf numFmtId="0" fontId="0" fillId="0" borderId="0" xfId="0" applyAlignment="1">
      <alignment horizontal="left"/>
    </xf>
    <xf numFmtId="0" fontId="6" fillId="0" borderId="0" xfId="2" applyFont="1"/>
    <xf numFmtId="0" fontId="12" fillId="0" borderId="0" xfId="0" applyFont="1"/>
    <xf numFmtId="0" fontId="13" fillId="0" borderId="0" xfId="0" applyFont="1"/>
    <xf numFmtId="0" fontId="15" fillId="4" borderId="0" xfId="11" applyFont="1" applyFill="1"/>
    <xf numFmtId="0" fontId="16" fillId="4" borderId="0" xfId="11" applyFont="1" applyFill="1"/>
    <xf numFmtId="0" fontId="15" fillId="4" borderId="0" xfId="11" applyFont="1" applyFill="1" applyAlignment="1">
      <alignment wrapText="1"/>
    </xf>
    <xf numFmtId="0" fontId="15" fillId="4" borderId="0" xfId="11" applyFont="1" applyFill="1" applyAlignment="1">
      <alignment vertical="center"/>
    </xf>
    <xf numFmtId="0" fontId="18" fillId="0" borderId="0" xfId="11" applyFont="1" applyAlignment="1">
      <alignment horizontal="center" vertical="top" wrapText="1"/>
    </xf>
    <xf numFmtId="0" fontId="18" fillId="4" borderId="0" xfId="11" applyFont="1" applyFill="1" applyAlignment="1">
      <alignment horizontal="center" vertical="top" wrapText="1"/>
    </xf>
    <xf numFmtId="0" fontId="19" fillId="4" borderId="0" xfId="11" applyFont="1" applyFill="1" applyAlignment="1">
      <alignment horizontal="center" vertical="top" wrapText="1"/>
    </xf>
    <xf numFmtId="0" fontId="12" fillId="0" borderId="0" xfId="0" applyFont="1" applyAlignment="1">
      <alignment wrapText="1"/>
    </xf>
    <xf numFmtId="0" fontId="22" fillId="0" borderId="0" xfId="0" applyFont="1"/>
    <xf numFmtId="0" fontId="23" fillId="0" borderId="0" xfId="0" applyFont="1"/>
    <xf numFmtId="0" fontId="25" fillId="0" borderId="0" xfId="2" applyFont="1"/>
    <xf numFmtId="0" fontId="27" fillId="0" borderId="0" xfId="2" applyFont="1"/>
    <xf numFmtId="0" fontId="28" fillId="0" borderId="0" xfId="0" applyFont="1"/>
    <xf numFmtId="0" fontId="0" fillId="0" borderId="0" xfId="0" applyAlignment="1">
      <alignment vertical="top"/>
    </xf>
    <xf numFmtId="0" fontId="29" fillId="0" borderId="0" xfId="0" applyFont="1"/>
    <xf numFmtId="0" fontId="30" fillId="0" borderId="0" xfId="0" applyFont="1"/>
    <xf numFmtId="0" fontId="30" fillId="0" borderId="0" xfId="0" applyFont="1" applyAlignment="1">
      <alignment wrapText="1"/>
    </xf>
    <xf numFmtId="0" fontId="31" fillId="0" borderId="0" xfId="2" applyFont="1" applyAlignment="1">
      <alignment wrapText="1"/>
    </xf>
    <xf numFmtId="0" fontId="32" fillId="0" borderId="0" xfId="0" applyFont="1"/>
    <xf numFmtId="0" fontId="29" fillId="0" borderId="0" xfId="0" applyFont="1" applyAlignment="1">
      <alignment wrapText="1"/>
    </xf>
    <xf numFmtId="0" fontId="32" fillId="0" borderId="0" xfId="0" applyFont="1" applyAlignment="1">
      <alignment wrapText="1"/>
    </xf>
    <xf numFmtId="0" fontId="33" fillId="0" borderId="0" xfId="0" applyFont="1"/>
    <xf numFmtId="0" fontId="31" fillId="0" borderId="0" xfId="0" applyFont="1"/>
    <xf numFmtId="0" fontId="31" fillId="0" borderId="0" xfId="0" applyFont="1" applyAlignment="1">
      <alignment wrapText="1"/>
    </xf>
    <xf numFmtId="0" fontId="34" fillId="0" borderId="0" xfId="0" applyFont="1"/>
    <xf numFmtId="0" fontId="35" fillId="0" borderId="0" xfId="0" applyFont="1"/>
    <xf numFmtId="0" fontId="34" fillId="0" borderId="5" xfId="0" applyFont="1" applyBorder="1"/>
    <xf numFmtId="0" fontId="34" fillId="0" borderId="4" xfId="0" applyFont="1" applyBorder="1"/>
    <xf numFmtId="0" fontId="34" fillId="0" borderId="6" xfId="0" applyFont="1" applyBorder="1"/>
    <xf numFmtId="0" fontId="34" fillId="0" borderId="4" xfId="0" applyFont="1" applyBorder="1" applyAlignment="1">
      <alignment wrapText="1"/>
    </xf>
    <xf numFmtId="0" fontId="36" fillId="3" borderId="3" xfId="4" applyNumberFormat="1" applyFont="1" applyBorder="1" applyAlignment="1">
      <alignment wrapText="1"/>
    </xf>
    <xf numFmtId="0" fontId="36" fillId="3" borderId="1" xfId="4" applyFont="1" applyAlignment="1">
      <alignment wrapText="1"/>
    </xf>
    <xf numFmtId="0" fontId="36" fillId="3" borderId="3" xfId="4" applyFont="1" applyBorder="1" applyAlignment="1">
      <alignment wrapText="1"/>
    </xf>
    <xf numFmtId="0" fontId="36" fillId="3" borderId="1" xfId="4" applyNumberFormat="1" applyFont="1" applyAlignment="1">
      <alignment wrapText="1"/>
    </xf>
    <xf numFmtId="0" fontId="37" fillId="0" borderId="0" xfId="0" applyFont="1" applyAlignment="1">
      <alignment wrapText="1"/>
    </xf>
    <xf numFmtId="0" fontId="34" fillId="0" borderId="35" xfId="0" applyFont="1" applyBorder="1"/>
    <xf numFmtId="0" fontId="34" fillId="0" borderId="36" xfId="0" applyFont="1" applyBorder="1"/>
    <xf numFmtId="0" fontId="34" fillId="0" borderId="0" xfId="0" applyFont="1" applyAlignment="1">
      <alignment wrapText="1"/>
    </xf>
    <xf numFmtId="0" fontId="35" fillId="0" borderId="0" xfId="0" applyFont="1" applyAlignment="1">
      <alignment wrapText="1"/>
    </xf>
    <xf numFmtId="0" fontId="38" fillId="0" borderId="0" xfId="0" applyFont="1" applyAlignment="1">
      <alignment vertical="center"/>
    </xf>
    <xf numFmtId="0" fontId="25" fillId="4" borderId="8" xfId="11" applyFont="1" applyFill="1" applyBorder="1" applyAlignment="1">
      <alignment vertical="top" wrapText="1"/>
    </xf>
    <xf numFmtId="0" fontId="27" fillId="5" borderId="7" xfId="0" applyFont="1" applyFill="1" applyBorder="1" applyAlignment="1">
      <alignment vertical="top" wrapText="1"/>
    </xf>
    <xf numFmtId="0" fontId="23" fillId="4" borderId="0" xfId="11" applyFont="1" applyFill="1"/>
    <xf numFmtId="0" fontId="39" fillId="20" borderId="8" xfId="11" applyFont="1" applyFill="1" applyBorder="1" applyAlignment="1">
      <alignment horizontal="left" vertical="top" wrapText="1" indent="1"/>
    </xf>
    <xf numFmtId="0" fontId="21" fillId="0" borderId="0" xfId="11" applyFont="1" applyAlignment="1">
      <alignment vertical="center" wrapText="1"/>
    </xf>
    <xf numFmtId="0" fontId="23" fillId="0" borderId="0" xfId="0" applyFont="1" applyAlignment="1">
      <alignment vertical="top" wrapText="1"/>
    </xf>
    <xf numFmtId="0" fontId="17" fillId="0" borderId="0" xfId="11" applyFont="1" applyAlignment="1">
      <alignment horizontal="center" vertical="center" wrapText="1"/>
    </xf>
    <xf numFmtId="0" fontId="25" fillId="20" borderId="8" xfId="11" applyFont="1" applyFill="1" applyBorder="1"/>
    <xf numFmtId="0" fontId="25" fillId="20" borderId="8" xfId="11" applyFont="1" applyFill="1" applyBorder="1" applyAlignment="1">
      <alignment vertical="top" wrapText="1"/>
    </xf>
    <xf numFmtId="0" fontId="40" fillId="20" borderId="8" xfId="10" applyFont="1" applyFill="1" applyBorder="1" applyAlignment="1" applyProtection="1">
      <alignment vertical="top" wrapText="1"/>
    </xf>
    <xf numFmtId="0" fontId="38" fillId="19" borderId="40" xfId="0" applyFont="1" applyFill="1" applyBorder="1" applyAlignment="1">
      <alignment vertical="center"/>
    </xf>
    <xf numFmtId="0" fontId="38" fillId="19" borderId="44" xfId="0" applyFont="1" applyFill="1" applyBorder="1" applyAlignment="1">
      <alignment vertical="center"/>
    </xf>
    <xf numFmtId="0" fontId="42" fillId="6" borderId="9" xfId="11" applyFont="1" applyFill="1" applyBorder="1" applyAlignment="1">
      <alignment vertical="center" wrapText="1"/>
    </xf>
    <xf numFmtId="0" fontId="11" fillId="4" borderId="0" xfId="10" applyFill="1" applyAlignment="1">
      <alignment wrapText="1"/>
    </xf>
    <xf numFmtId="0" fontId="43" fillId="4" borderId="0" xfId="11" quotePrefix="1" applyFont="1" applyFill="1"/>
    <xf numFmtId="0" fontId="41" fillId="6" borderId="8" xfId="11" applyFont="1" applyFill="1" applyBorder="1" applyAlignment="1">
      <alignment vertical="center" wrapText="1"/>
    </xf>
    <xf numFmtId="0" fontId="39" fillId="4" borderId="8" xfId="11" applyFont="1" applyFill="1" applyBorder="1" applyAlignment="1">
      <alignment vertical="top" wrapText="1"/>
    </xf>
    <xf numFmtId="0" fontId="26" fillId="4" borderId="8" xfId="11" applyFont="1" applyFill="1" applyBorder="1" applyAlignment="1">
      <alignment vertical="top" wrapText="1"/>
    </xf>
    <xf numFmtId="0" fontId="0" fillId="0" borderId="0" xfId="0" applyAlignment="1">
      <alignment vertical="top" wrapText="1"/>
    </xf>
    <xf numFmtId="0" fontId="26" fillId="0" borderId="0" xfId="0" applyFont="1" applyAlignment="1">
      <alignment vertical="top" wrapText="1"/>
    </xf>
    <xf numFmtId="0" fontId="24" fillId="0" borderId="2" xfId="3" applyFont="1" applyAlignment="1">
      <alignment vertical="top" wrapText="1"/>
    </xf>
    <xf numFmtId="0" fontId="24" fillId="0" borderId="2" xfId="3" applyFont="1" applyAlignment="1">
      <alignment vertical="top"/>
    </xf>
    <xf numFmtId="0" fontId="30" fillId="0" borderId="0" xfId="1" applyFont="1" applyFill="1" applyBorder="1" applyAlignment="1">
      <alignment wrapText="1"/>
    </xf>
    <xf numFmtId="0" fontId="0" fillId="0" borderId="0" xfId="0" applyAlignment="1">
      <alignment vertical="center"/>
    </xf>
    <xf numFmtId="0" fontId="44" fillId="4" borderId="8" xfId="10" applyFont="1" applyFill="1" applyBorder="1" applyAlignment="1">
      <alignment vertical="top" wrapText="1"/>
    </xf>
    <xf numFmtId="0" fontId="39" fillId="0" borderId="0" xfId="0" applyFont="1" applyAlignment="1">
      <alignment vertical="top"/>
    </xf>
    <xf numFmtId="0" fontId="39" fillId="0" borderId="0" xfId="0" applyFont="1" applyAlignment="1">
      <alignment vertical="top" wrapText="1"/>
    </xf>
    <xf numFmtId="0" fontId="26" fillId="0" borderId="0" xfId="0" quotePrefix="1" applyFont="1" applyAlignment="1">
      <alignment vertical="top"/>
    </xf>
    <xf numFmtId="0" fontId="45" fillId="0" borderId="0" xfId="0" applyFont="1" applyAlignment="1">
      <alignment vertical="center"/>
    </xf>
    <xf numFmtId="0" fontId="46" fillId="19" borderId="43" xfId="0" applyFont="1" applyFill="1" applyBorder="1" applyAlignment="1">
      <alignment vertical="center"/>
    </xf>
    <xf numFmtId="0" fontId="39" fillId="0" borderId="0" xfId="0" applyFont="1"/>
    <xf numFmtId="0" fontId="41" fillId="19" borderId="41" xfId="0" applyFont="1" applyFill="1" applyBorder="1" applyAlignment="1">
      <alignment vertical="center"/>
    </xf>
    <xf numFmtId="0" fontId="39" fillId="19" borderId="41" xfId="0" applyFont="1" applyFill="1" applyBorder="1" applyAlignment="1">
      <alignment vertical="center"/>
    </xf>
    <xf numFmtId="0" fontId="39" fillId="19" borderId="34" xfId="0" applyFont="1" applyFill="1" applyBorder="1" applyAlignment="1">
      <alignment horizontal="center" vertical="center" wrapText="1"/>
    </xf>
    <xf numFmtId="0" fontId="41" fillId="19" borderId="41" xfId="0" applyFont="1" applyFill="1" applyBorder="1" applyAlignment="1">
      <alignment horizontal="left" vertical="top" wrapText="1"/>
    </xf>
    <xf numFmtId="0" fontId="49" fillId="7" borderId="13" xfId="0" applyFont="1" applyFill="1" applyBorder="1" applyAlignment="1">
      <alignment horizontal="center"/>
    </xf>
    <xf numFmtId="0" fontId="49" fillId="7" borderId="11" xfId="0" applyFont="1" applyFill="1" applyBorder="1" applyAlignment="1">
      <alignment horizontal="center"/>
    </xf>
    <xf numFmtId="0" fontId="49" fillId="9" borderId="11" xfId="0" applyFont="1" applyFill="1" applyBorder="1" applyAlignment="1">
      <alignment horizontal="center"/>
    </xf>
    <xf numFmtId="0" fontId="49" fillId="10" borderId="11" xfId="0" applyFont="1" applyFill="1" applyBorder="1" applyAlignment="1">
      <alignment horizontal="center"/>
    </xf>
    <xf numFmtId="0" fontId="49" fillId="11" borderId="11" xfId="0" applyFont="1" applyFill="1" applyBorder="1" applyAlignment="1">
      <alignment horizontal="center"/>
    </xf>
    <xf numFmtId="0" fontId="49" fillId="12" borderId="11" xfId="0" applyFont="1" applyFill="1" applyBorder="1" applyAlignment="1">
      <alignment horizontal="center"/>
    </xf>
    <xf numFmtId="0" fontId="49" fillId="13" borderId="11" xfId="0" applyFont="1" applyFill="1" applyBorder="1" applyAlignment="1">
      <alignment horizontal="center"/>
    </xf>
    <xf numFmtId="0" fontId="49" fillId="14" borderId="11" xfId="0" applyFont="1" applyFill="1" applyBorder="1" applyAlignment="1">
      <alignment horizontal="center"/>
    </xf>
    <xf numFmtId="0" fontId="49" fillId="15" borderId="11" xfId="0" applyFont="1" applyFill="1" applyBorder="1" applyAlignment="1">
      <alignment horizontal="center"/>
    </xf>
    <xf numFmtId="0" fontId="49" fillId="16" borderId="11" xfId="0" applyFont="1" applyFill="1" applyBorder="1" applyAlignment="1">
      <alignment horizontal="center"/>
    </xf>
    <xf numFmtId="0" fontId="49" fillId="16" borderId="0" xfId="0" applyFont="1" applyFill="1" applyAlignment="1">
      <alignment horizontal="center"/>
    </xf>
    <xf numFmtId="0" fontId="49" fillId="16" borderId="21" xfId="0" applyFont="1" applyFill="1" applyBorder="1" applyAlignment="1">
      <alignment horizontal="center"/>
    </xf>
    <xf numFmtId="0" fontId="49" fillId="16" borderId="28" xfId="0" applyFont="1" applyFill="1" applyBorder="1" applyAlignment="1">
      <alignment horizontal="center"/>
    </xf>
    <xf numFmtId="0" fontId="49" fillId="17" borderId="28" xfId="0" applyFont="1" applyFill="1" applyBorder="1" applyAlignment="1">
      <alignment horizontal="center"/>
    </xf>
    <xf numFmtId="0" fontId="49" fillId="17" borderId="0" xfId="0" applyFont="1" applyFill="1" applyAlignment="1">
      <alignment horizontal="center"/>
    </xf>
    <xf numFmtId="0" fontId="49" fillId="17" borderId="21" xfId="0" applyFont="1" applyFill="1" applyBorder="1" applyAlignment="1">
      <alignment horizontal="center"/>
    </xf>
    <xf numFmtId="0" fontId="49" fillId="17" borderId="26" xfId="0" applyFont="1" applyFill="1" applyBorder="1" applyAlignment="1">
      <alignment horizontal="center"/>
    </xf>
    <xf numFmtId="0" fontId="49" fillId="18" borderId="24" xfId="0" applyFont="1" applyFill="1" applyBorder="1" applyAlignment="1">
      <alignment horizontal="center"/>
    </xf>
    <xf numFmtId="0" fontId="49" fillId="18" borderId="25" xfId="0" applyFont="1" applyFill="1" applyBorder="1" applyAlignment="1">
      <alignment horizontal="center"/>
    </xf>
    <xf numFmtId="0" fontId="49" fillId="18" borderId="23" xfId="0" applyFont="1" applyFill="1" applyBorder="1" applyAlignment="1">
      <alignment horizontal="center"/>
    </xf>
    <xf numFmtId="0" fontId="49" fillId="18" borderId="0" xfId="0" applyFont="1" applyFill="1" applyAlignment="1">
      <alignment horizontal="center"/>
    </xf>
    <xf numFmtId="0" fontId="12" fillId="0" borderId="0" xfId="0" applyFont="1" applyAlignment="1">
      <alignment vertical="top" wrapText="1"/>
    </xf>
    <xf numFmtId="0" fontId="25" fillId="0" borderId="13" xfId="0" applyFont="1" applyBorder="1" applyAlignment="1">
      <alignment horizontal="center" vertical="center"/>
    </xf>
    <xf numFmtId="0" fontId="39" fillId="4" borderId="0" xfId="0" applyFont="1" applyFill="1" applyAlignment="1">
      <alignment vertical="center"/>
    </xf>
    <xf numFmtId="0" fontId="39" fillId="4" borderId="42" xfId="0" applyFont="1" applyFill="1" applyBorder="1" applyAlignment="1">
      <alignment horizontal="center"/>
    </xf>
    <xf numFmtId="0" fontId="39" fillId="21" borderId="0" xfId="0" applyFont="1" applyFill="1"/>
    <xf numFmtId="0" fontId="39" fillId="21" borderId="0" xfId="0" applyFont="1" applyFill="1" applyAlignment="1">
      <alignment horizontal="left"/>
    </xf>
    <xf numFmtId="0" fontId="25" fillId="0" borderId="11" xfId="0" applyFont="1" applyBorder="1" applyAlignment="1">
      <alignment horizontal="center" vertical="center"/>
    </xf>
    <xf numFmtId="0" fontId="39" fillId="4" borderId="10" xfId="0" applyFont="1" applyFill="1" applyBorder="1" applyAlignment="1">
      <alignment vertical="center"/>
    </xf>
    <xf numFmtId="0" fontId="39" fillId="4" borderId="30" xfId="0" applyFont="1" applyFill="1" applyBorder="1" applyAlignment="1">
      <alignment vertical="center"/>
    </xf>
    <xf numFmtId="0" fontId="39" fillId="0" borderId="29" xfId="0" applyFont="1" applyBorder="1"/>
    <xf numFmtId="0" fontId="39" fillId="4" borderId="19" xfId="0" applyFont="1" applyFill="1" applyBorder="1" applyAlignment="1">
      <alignment vertical="center"/>
    </xf>
    <xf numFmtId="0" fontId="39" fillId="4" borderId="31" xfId="0" applyFont="1" applyFill="1" applyBorder="1" applyAlignment="1">
      <alignment vertical="center"/>
    </xf>
    <xf numFmtId="0" fontId="25" fillId="18" borderId="11" xfId="0" applyFont="1" applyFill="1" applyBorder="1" applyAlignment="1">
      <alignment horizontal="center" vertical="center"/>
    </xf>
    <xf numFmtId="0" fontId="39" fillId="4" borderId="22" xfId="0" applyFont="1" applyFill="1" applyBorder="1" applyAlignment="1">
      <alignment vertical="center"/>
    </xf>
    <xf numFmtId="0" fontId="39" fillId="0" borderId="11" xfId="0" applyFont="1" applyBorder="1" applyAlignment="1">
      <alignment horizontal="center" vertical="center"/>
    </xf>
    <xf numFmtId="0" fontId="25" fillId="8" borderId="11" xfId="0" applyFont="1" applyFill="1" applyBorder="1" applyAlignment="1">
      <alignment horizontal="center" vertical="center"/>
    </xf>
    <xf numFmtId="0" fontId="39" fillId="8" borderId="11" xfId="0" applyFont="1" applyFill="1" applyBorder="1" applyAlignment="1">
      <alignment horizontal="center" vertical="center"/>
    </xf>
    <xf numFmtId="0" fontId="39" fillId="8" borderId="16" xfId="0" applyFont="1" applyFill="1" applyBorder="1" applyAlignment="1">
      <alignment horizontal="center" vertical="center"/>
    </xf>
    <xf numFmtId="0" fontId="39" fillId="8" borderId="17" xfId="0" applyFont="1" applyFill="1" applyBorder="1" applyAlignment="1">
      <alignment horizontal="center" vertical="center"/>
    </xf>
    <xf numFmtId="0" fontId="39" fillId="0" borderId="14" xfId="0" applyFont="1" applyBorder="1" applyAlignment="1">
      <alignment horizontal="center" vertical="center"/>
    </xf>
    <xf numFmtId="0" fontId="39" fillId="0" borderId="19" xfId="0" applyFont="1" applyBorder="1" applyAlignment="1">
      <alignment horizontal="center" vertical="center"/>
    </xf>
    <xf numFmtId="0" fontId="39" fillId="0" borderId="15" xfId="0" applyFont="1" applyBorder="1" applyAlignment="1">
      <alignment horizontal="center" vertical="center"/>
    </xf>
    <xf numFmtId="0" fontId="39" fillId="0" borderId="18" xfId="0" applyFont="1" applyBorder="1" applyAlignment="1">
      <alignment horizontal="center" vertical="center"/>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4" borderId="20" xfId="0" applyFont="1" applyFill="1" applyBorder="1" applyAlignment="1">
      <alignment vertical="center"/>
    </xf>
    <xf numFmtId="0" fontId="39" fillId="8" borderId="14" xfId="0" applyFont="1" applyFill="1" applyBorder="1" applyAlignment="1">
      <alignment horizontal="center" vertical="center"/>
    </xf>
    <xf numFmtId="0" fontId="39" fillId="4" borderId="18" xfId="0" applyFont="1" applyFill="1" applyBorder="1" applyAlignment="1">
      <alignment vertical="center"/>
    </xf>
    <xf numFmtId="0" fontId="39" fillId="0" borderId="20" xfId="0" applyFont="1" applyBorder="1" applyAlignment="1">
      <alignment horizontal="center" vertical="center"/>
    </xf>
    <xf numFmtId="0" fontId="39" fillId="4" borderId="27" xfId="0" applyFont="1" applyFill="1" applyBorder="1" applyAlignment="1">
      <alignment vertical="center"/>
    </xf>
    <xf numFmtId="0" fontId="39" fillId="4" borderId="17" xfId="0" applyFont="1" applyFill="1" applyBorder="1" applyAlignment="1">
      <alignment vertical="center"/>
    </xf>
    <xf numFmtId="0" fontId="39" fillId="0" borderId="22" xfId="0" applyFont="1" applyBorder="1"/>
    <xf numFmtId="0" fontId="39" fillId="0" borderId="22" xfId="0" applyFont="1" applyBorder="1" applyAlignment="1">
      <alignment vertical="center"/>
    </xf>
    <xf numFmtId="0" fontId="39" fillId="0" borderId="0" xfId="0" applyFont="1" applyAlignment="1">
      <alignment vertical="center"/>
    </xf>
    <xf numFmtId="0" fontId="39" fillId="0" borderId="0" xfId="0" quotePrefix="1" applyFont="1" applyAlignment="1">
      <alignment vertical="top" wrapText="1"/>
    </xf>
    <xf numFmtId="0" fontId="47" fillId="0" borderId="0" xfId="0" applyFont="1" applyAlignment="1">
      <alignment horizontal="left" vertical="top" wrapText="1"/>
    </xf>
    <xf numFmtId="0" fontId="47" fillId="0" borderId="0" xfId="0" applyFont="1" applyAlignment="1">
      <alignment vertical="top" wrapText="1"/>
    </xf>
    <xf numFmtId="0" fontId="47" fillId="0" borderId="0" xfId="0" applyFont="1" applyAlignment="1">
      <alignment vertical="top"/>
    </xf>
    <xf numFmtId="0" fontId="27" fillId="0" borderId="0" xfId="10" applyFont="1" applyFill="1" applyAlignment="1">
      <alignment horizontal="center" vertical="top"/>
    </xf>
    <xf numFmtId="0" fontId="50" fillId="0" borderId="0" xfId="0" applyFont="1"/>
    <xf numFmtId="0" fontId="25" fillId="0" borderId="0" xfId="0" applyFont="1"/>
    <xf numFmtId="0" fontId="41" fillId="19" borderId="32" xfId="11" applyFont="1" applyFill="1" applyBorder="1" applyAlignment="1">
      <alignment vertical="top" wrapText="1"/>
    </xf>
    <xf numFmtId="0" fontId="41" fillId="19" borderId="33" xfId="11" applyFont="1" applyFill="1" applyBorder="1" applyAlignment="1">
      <alignment vertical="top" wrapText="1"/>
    </xf>
    <xf numFmtId="0" fontId="25" fillId="19" borderId="34" xfId="0" applyFont="1" applyFill="1" applyBorder="1"/>
    <xf numFmtId="0" fontId="51" fillId="0" borderId="0" xfId="0" applyFont="1"/>
    <xf numFmtId="0" fontId="41" fillId="19" borderId="32" xfId="3" applyFont="1" applyFill="1" applyBorder="1" applyAlignment="1">
      <alignment horizontal="left" vertical="top"/>
    </xf>
    <xf numFmtId="0" fontId="41" fillId="19" borderId="33" xfId="3" applyFont="1" applyFill="1" applyBorder="1" applyAlignment="1">
      <alignment vertical="top" wrapText="1"/>
    </xf>
    <xf numFmtId="0" fontId="25" fillId="0" borderId="0" xfId="1" applyFont="1" applyFill="1" applyBorder="1" applyAlignment="1">
      <alignment vertical="top"/>
    </xf>
    <xf numFmtId="0" fontId="25" fillId="0" borderId="0" xfId="0" applyFont="1" applyAlignment="1">
      <alignment vertical="top"/>
    </xf>
    <xf numFmtId="0" fontId="25" fillId="0" borderId="2" xfId="3" applyFont="1"/>
    <xf numFmtId="0" fontId="26" fillId="0" borderId="0" xfId="0" applyFont="1" applyAlignment="1">
      <alignment vertical="top"/>
    </xf>
    <xf numFmtId="0" fontId="27" fillId="0" borderId="0" xfId="10" applyFont="1" applyFill="1" applyAlignment="1">
      <alignment horizontal="center"/>
    </xf>
    <xf numFmtId="0" fontId="25" fillId="0" borderId="1" xfId="1" applyFont="1" applyFill="1"/>
    <xf numFmtId="0" fontId="13" fillId="0" borderId="0" xfId="0" applyFont="1" applyAlignment="1">
      <alignment wrapText="1"/>
    </xf>
    <xf numFmtId="0" fontId="39" fillId="0" borderId="0" xfId="0" applyFont="1" applyAlignment="1">
      <alignment wrapText="1"/>
    </xf>
    <xf numFmtId="0" fontId="14" fillId="0" borderId="0" xfId="0" applyFont="1" applyAlignment="1">
      <alignment vertical="top" wrapText="1"/>
    </xf>
    <xf numFmtId="0" fontId="38" fillId="19" borderId="40" xfId="0" applyFont="1" applyFill="1" applyBorder="1" applyAlignment="1">
      <alignment vertical="top" wrapText="1"/>
    </xf>
    <xf numFmtId="0" fontId="38" fillId="0" borderId="0" xfId="0" applyFont="1" applyAlignment="1">
      <alignment vertical="top" wrapText="1"/>
    </xf>
    <xf numFmtId="0" fontId="4" fillId="0" borderId="2" xfId="3"/>
    <xf numFmtId="0" fontId="52" fillId="0" borderId="51" xfId="13"/>
    <xf numFmtId="14" fontId="52" fillId="0" borderId="51" xfId="13" applyNumberFormat="1"/>
    <xf numFmtId="0" fontId="54" fillId="0" borderId="0" xfId="0" applyFont="1"/>
    <xf numFmtId="0" fontId="23" fillId="0" borderId="0" xfId="0" applyFont="1" applyAlignment="1">
      <alignment vertical="top"/>
    </xf>
    <xf numFmtId="0" fontId="55" fillId="0" borderId="0" xfId="1" applyFont="1" applyFill="1" applyBorder="1" applyAlignment="1">
      <alignment vertical="top"/>
    </xf>
    <xf numFmtId="0" fontId="55" fillId="0" borderId="0" xfId="2" applyFont="1"/>
    <xf numFmtId="0" fontId="56" fillId="0" borderId="0" xfId="2" applyFont="1"/>
    <xf numFmtId="0" fontId="59" fillId="4" borderId="0" xfId="11" applyFont="1" applyFill="1"/>
    <xf numFmtId="0" fontId="41" fillId="6" borderId="32" xfId="11" applyFont="1" applyFill="1" applyBorder="1" applyAlignment="1">
      <alignment horizontal="left" vertical="center" wrapText="1"/>
    </xf>
    <xf numFmtId="0" fontId="41" fillId="6" borderId="33" xfId="11" applyFont="1" applyFill="1" applyBorder="1" applyAlignment="1">
      <alignment horizontal="left" vertical="center" wrapText="1"/>
    </xf>
    <xf numFmtId="0" fontId="41" fillId="6" borderId="34" xfId="11" applyFont="1" applyFill="1" applyBorder="1" applyAlignment="1">
      <alignment horizontal="left" vertical="center" wrapText="1"/>
    </xf>
    <xf numFmtId="0" fontId="23" fillId="0" borderId="32" xfId="0" applyFont="1" applyBorder="1" applyAlignment="1">
      <alignment horizontal="left" vertical="top" wrapText="1"/>
    </xf>
    <xf numFmtId="0" fontId="23" fillId="0" borderId="33" xfId="0" applyFont="1" applyBorder="1" applyAlignment="1">
      <alignment horizontal="left" vertical="top"/>
    </xf>
    <xf numFmtId="0" fontId="23" fillId="0" borderId="34" xfId="0" applyFont="1" applyBorder="1" applyAlignment="1">
      <alignment horizontal="left" vertical="top"/>
    </xf>
    <xf numFmtId="0" fontId="23" fillId="0" borderId="33" xfId="0" applyFont="1" applyBorder="1" applyAlignment="1">
      <alignment horizontal="left" vertical="top" wrapText="1"/>
    </xf>
    <xf numFmtId="0" fontId="23" fillId="0" borderId="34" xfId="0" applyFont="1" applyBorder="1" applyAlignment="1">
      <alignment horizontal="left" vertical="top" wrapText="1"/>
    </xf>
    <xf numFmtId="0" fontId="23" fillId="0" borderId="37" xfId="0" applyFont="1" applyBorder="1" applyAlignment="1">
      <alignment horizontal="left" vertical="top" wrapText="1"/>
    </xf>
    <xf numFmtId="0" fontId="23" fillId="0" borderId="38" xfId="0" applyFont="1" applyBorder="1" applyAlignment="1">
      <alignment horizontal="left" vertical="top"/>
    </xf>
    <xf numFmtId="0" fontId="23" fillId="0" borderId="39" xfId="0" applyFont="1" applyBorder="1" applyAlignment="1">
      <alignment horizontal="left" vertical="top"/>
    </xf>
    <xf numFmtId="0" fontId="23" fillId="0" borderId="45" xfId="0" applyFont="1" applyBorder="1" applyAlignment="1">
      <alignment horizontal="left" vertical="top" wrapText="1"/>
    </xf>
    <xf numFmtId="0" fontId="23" fillId="0" borderId="46" xfId="0" applyFont="1" applyBorder="1" applyAlignment="1">
      <alignment horizontal="left" vertical="top" wrapText="1"/>
    </xf>
    <xf numFmtId="0" fontId="23" fillId="0" borderId="47" xfId="0" applyFont="1" applyBorder="1" applyAlignment="1">
      <alignment horizontal="left" vertical="top" wrapText="1"/>
    </xf>
    <xf numFmtId="0" fontId="39" fillId="0" borderId="32" xfId="0" applyFont="1" applyBorder="1" applyAlignment="1">
      <alignment horizontal="left" vertical="center" wrapText="1"/>
    </xf>
    <xf numFmtId="0" fontId="39" fillId="0" borderId="33" xfId="0" applyFont="1" applyBorder="1" applyAlignment="1">
      <alignment horizontal="left" vertical="center" wrapText="1"/>
    </xf>
    <xf numFmtId="0" fontId="39" fillId="0" borderId="34"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46" fillId="19" borderId="32" xfId="0" applyFont="1" applyFill="1" applyBorder="1" applyAlignment="1">
      <alignment horizontal="left" vertical="top"/>
    </xf>
    <xf numFmtId="0" fontId="46" fillId="19" borderId="33" xfId="0" applyFont="1" applyFill="1" applyBorder="1" applyAlignment="1">
      <alignment horizontal="left" vertical="top"/>
    </xf>
    <xf numFmtId="0" fontId="46" fillId="19" borderId="34" xfId="0" applyFont="1" applyFill="1" applyBorder="1" applyAlignment="1">
      <alignment horizontal="left" vertical="top"/>
    </xf>
    <xf numFmtId="0" fontId="39" fillId="0" borderId="32" xfId="0" applyFont="1" applyBorder="1" applyAlignment="1">
      <alignment horizontal="left" vertical="top" wrapText="1"/>
    </xf>
    <xf numFmtId="0" fontId="39" fillId="0" borderId="33" xfId="0" applyFont="1" applyBorder="1" applyAlignment="1">
      <alignment horizontal="left" vertical="top" wrapText="1"/>
    </xf>
    <xf numFmtId="0" fontId="39" fillId="0" borderId="34" xfId="0" applyFont="1" applyBorder="1" applyAlignment="1">
      <alignment horizontal="left" vertical="top" wrapText="1"/>
    </xf>
    <xf numFmtId="0" fontId="46" fillId="19" borderId="48" xfId="0" applyFont="1" applyFill="1" applyBorder="1" applyAlignment="1">
      <alignment vertical="top"/>
    </xf>
    <xf numFmtId="0" fontId="46" fillId="19" borderId="0" xfId="0" applyFont="1" applyFill="1" applyAlignment="1">
      <alignment vertical="top"/>
    </xf>
    <xf numFmtId="0" fontId="39" fillId="0" borderId="49" xfId="0" applyFont="1" applyBorder="1" applyAlignment="1">
      <alignment vertical="top" wrapText="1"/>
    </xf>
    <xf numFmtId="0" fontId="39" fillId="0" borderId="10" xfId="0" applyFont="1" applyBorder="1" applyAlignment="1">
      <alignment vertical="top" wrapText="1"/>
    </xf>
    <xf numFmtId="0" fontId="39" fillId="0" borderId="50" xfId="0" applyFont="1" applyBorder="1" applyAlignment="1">
      <alignment vertical="top" wrapText="1"/>
    </xf>
  </cellXfs>
  <cellStyles count="14">
    <cellStyle name="Calculation" xfId="4" builtinId="22"/>
    <cellStyle name="Heading 1" xfId="3" builtinId="16"/>
    <cellStyle name="Heading 2" xfId="13" builtinId="17"/>
    <cellStyle name="Hyperlink" xfId="10" builtinId="8"/>
    <cellStyle name="Input" xfId="1" builtinId="20" customBuiltin="1"/>
    <cellStyle name="Normal" xfId="0" builtinId="0"/>
    <cellStyle name="Normal 2" xfId="5" xr:uid="{07CCED1F-8E46-40C7-A42A-20A6ADFC691A}"/>
    <cellStyle name="Normal 2 2" xfId="11" xr:uid="{F3054066-3EBD-0643-9441-C31D4A33DE84}"/>
    <cellStyle name="Normal 3" xfId="2" xr:uid="{899B1144-9160-4C22-97E1-EF7788CC2F76}"/>
    <cellStyle name="Normal 3 2" xfId="9" xr:uid="{DF61C752-CD47-478E-B0B3-D4266476DDD9}"/>
    <cellStyle name="Normal 3 3" xfId="7" xr:uid="{B12112C9-548A-40EF-A999-803F09A25331}"/>
    <cellStyle name="Normal 4" xfId="12" xr:uid="{40215149-7078-8D47-B108-05B765FA1CDA}"/>
    <cellStyle name="Normal 6" xfId="8" xr:uid="{F3A03073-5A24-4B2A-8B6F-8FE3994F7771}"/>
    <cellStyle name="Percent 2" xfId="6" xr:uid="{2249B560-8AA2-4EAF-9B33-E8DC4C839889}"/>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border>
        <left style="thin">
          <color auto="1"/>
        </left>
        <right style="thin">
          <color auto="1"/>
        </right>
        <top style="thin">
          <color auto="1"/>
        </top>
        <bottom style="thin">
          <color auto="1"/>
        </bottom>
      </border>
    </dxf>
    <dxf>
      <fill>
        <patternFill>
          <bgColor theme="0" tint="-0.14996795556505021"/>
        </patternFill>
      </fill>
    </dxf>
    <dxf>
      <border>
        <left style="thin">
          <color auto="1"/>
        </left>
        <right style="thin">
          <color auto="1"/>
        </right>
        <top style="thin">
          <color auto="1"/>
        </top>
        <bottom style="thin">
          <color auto="1"/>
        </bottom>
      </border>
    </dxf>
    <dxf>
      <fill>
        <patternFill>
          <bgColor theme="0" tint="-0.14996795556505021"/>
        </patternFill>
      </fill>
    </dxf>
    <dxf>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ont>
        <b/>
        <i val="0"/>
        <color rgb="FF3F3F76"/>
      </font>
      <fill>
        <patternFill patternType="solid">
          <bgColor rgb="FFFFCC99"/>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dxf>
    <dxf>
      <border>
        <left style="thin">
          <color auto="1"/>
        </left>
        <right style="thin">
          <color auto="1"/>
        </right>
        <top style="thin">
          <color auto="1"/>
        </top>
        <bottom style="thin">
          <color auto="1"/>
        </bottom>
        <vertical/>
        <horizontal/>
      </border>
    </dxf>
    <dxf>
      <font>
        <b/>
        <i/>
        <color rgb="FFC00000"/>
      </font>
      <fill>
        <patternFill patternType="none">
          <bgColor auto="1"/>
        </patternFill>
      </fill>
    </dxf>
    <dxf>
      <fill>
        <patternFill>
          <bgColor theme="0" tint="-4.9989318521683403E-2"/>
        </patternFill>
      </fill>
    </dxf>
    <dxf>
      <fill>
        <patternFill>
          <bgColor rgb="FFBDBCC0"/>
        </patternFill>
      </fill>
    </dxf>
    <dxf>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auto="1"/>
        <name val="Calibri"/>
        <family val="2"/>
        <scheme val="minor"/>
      </font>
      <fill>
        <patternFill patternType="none">
          <fgColor indexed="64"/>
          <bgColor auto="1"/>
        </patternFill>
      </fill>
    </dxf>
    <dxf>
      <font>
        <strike val="0"/>
        <outline val="0"/>
        <shadow val="0"/>
        <u val="none"/>
        <vertAlign val="baseline"/>
        <sz val="10"/>
        <color auto="1"/>
        <name val="Calibri"/>
        <family val="2"/>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0" formatCode="General"/>
    </dxf>
    <dxf>
      <font>
        <strike val="0"/>
        <outline val="0"/>
        <shadow val="0"/>
        <u val="none"/>
        <vertAlign val="baseline"/>
        <sz val="10"/>
        <color auto="1"/>
        <name val="Calibri"/>
        <family val="2"/>
        <scheme val="minor"/>
      </font>
      <numFmt numFmtId="0" formatCode="General"/>
      <fill>
        <patternFill patternType="none">
          <fgColor indexed="64"/>
          <bgColor auto="1"/>
        </patternFill>
      </fill>
    </dxf>
    <dxf>
      <font>
        <strike val="0"/>
        <outline val="0"/>
        <shadow val="0"/>
        <u val="none"/>
        <vertAlign val="baseline"/>
        <sz val="10"/>
        <color auto="1"/>
        <name val="Calibri"/>
        <family val="2"/>
        <scheme val="minor"/>
      </font>
      <fill>
        <patternFill patternType="none">
          <fgColor indexed="64"/>
          <bgColor auto="1"/>
        </patternFill>
      </fill>
    </dxf>
    <dxf>
      <font>
        <b val="0"/>
        <strike val="0"/>
        <outline val="0"/>
        <shadow val="0"/>
        <u val="none"/>
        <vertAlign val="baseline"/>
        <sz val="10"/>
        <color auto="1"/>
        <name val="Calibri"/>
        <family val="2"/>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fill>
        <patternFill patternType="none">
          <fgColor indexed="64"/>
          <bgColor indexed="65"/>
        </patternFill>
      </fill>
    </dxf>
    <dxf>
      <font>
        <strike val="0"/>
        <outline val="0"/>
        <shadow val="0"/>
        <u val="none"/>
        <vertAlign val="baseline"/>
        <sz val="10"/>
        <color auto="1"/>
        <name val="Calibri"/>
        <family val="2"/>
        <scheme val="minor"/>
      </font>
      <fill>
        <patternFill patternType="none">
          <fgColor indexed="64"/>
          <bgColor auto="1"/>
        </patternFill>
      </fill>
    </dxf>
    <dxf>
      <border outline="0">
        <top style="thin">
          <color theme="4" tint="0.39997558519241921"/>
        </top>
      </border>
    </dxf>
    <dxf>
      <font>
        <strike val="0"/>
        <outline val="0"/>
        <shadow val="0"/>
        <u val="none"/>
        <vertAlign val="baseline"/>
        <sz val="10"/>
        <color auto="1"/>
        <name val="Calibri"/>
        <family val="2"/>
        <scheme val="minor"/>
      </font>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
        <color auto="1"/>
        <name val="Calibri"/>
        <family val="2"/>
        <scheme val="minor"/>
      </font>
      <fill>
        <patternFill patternType="none">
          <fgColor indexed="64"/>
          <bgColor auto="1"/>
        </patternFill>
      </fill>
    </dxf>
    <dxf>
      <font>
        <strike val="0"/>
        <outline val="0"/>
        <shadow val="0"/>
        <u val="none"/>
        <vertAlign val="baseline"/>
        <sz val="10"/>
        <name val="Calibri"/>
        <family val="2"/>
        <scheme val="minor"/>
      </font>
      <numFmt numFmtId="0" formatCode="General"/>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b val="0"/>
        <i val="0"/>
        <strike val="0"/>
        <condense val="0"/>
        <extend val="0"/>
        <outline val="0"/>
        <shadow val="0"/>
        <u val="none"/>
        <vertAlign val="baseline"/>
        <sz val="10"/>
        <color auto="1"/>
        <name val="Calibri"/>
        <family val="2"/>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name val="Calibri"/>
        <family val="2"/>
        <scheme val="minor"/>
      </font>
      <alignment horizontal="general" vertical="bottom" textRotation="0" wrapText="1" indent="0" justifyLastLine="0" shrinkToFit="0" readingOrder="0"/>
    </dxf>
    <dxf>
      <font>
        <strike val="0"/>
        <outline val="0"/>
        <shadow val="0"/>
        <u val="none"/>
        <vertAlign val="baseline"/>
        <sz val="10"/>
        <name val="Calibri"/>
        <family val="2"/>
        <scheme val="minor"/>
      </font>
      <numFmt numFmtId="0" formatCode="General"/>
      <alignment horizontal="general" vertical="bottom" textRotation="0" wrapText="1" indent="0" justifyLastLine="0" shrinkToFit="0" readingOrder="0"/>
    </dxf>
    <dxf>
      <font>
        <strike val="0"/>
        <outline val="0"/>
        <shadow val="0"/>
        <u val="none"/>
        <vertAlign val="baseline"/>
        <sz val="10"/>
        <name val="Calibri"/>
        <family val="2"/>
        <scheme val="minor"/>
      </font>
      <numFmt numFmtId="0" formatCode="General"/>
      <alignment horizontal="general" vertical="bottom" textRotation="0" wrapText="1" indent="0" justifyLastLine="0" shrinkToFit="0" readingOrder="0"/>
    </dxf>
    <dxf>
      <font>
        <strike val="0"/>
        <outline val="0"/>
        <shadow val="0"/>
        <u val="none"/>
        <vertAlign val="baseline"/>
        <sz val="10"/>
        <name val="Calibri"/>
        <family val="2"/>
        <scheme val="minor"/>
      </font>
      <numFmt numFmtId="0" formatCode="General"/>
      <alignment horizontal="general" vertical="bottom" textRotation="0" wrapText="1" indent="0" justifyLastLine="0" shrinkToFit="0" readingOrder="0"/>
    </dxf>
    <dxf>
      <font>
        <strike val="0"/>
        <outline val="0"/>
        <shadow val="0"/>
        <u val="none"/>
        <vertAlign val="baseline"/>
        <sz val="10"/>
        <name val="Calibri"/>
        <family val="2"/>
        <scheme val="minor"/>
      </font>
      <alignment horizontal="general" vertical="bottom" textRotation="0" wrapText="1" indent="0" justifyLastLine="0" shrinkToFit="0" readingOrder="0"/>
    </dxf>
    <dxf>
      <font>
        <strike val="0"/>
        <outline val="0"/>
        <shadow val="0"/>
        <u val="none"/>
        <vertAlign val="baseline"/>
        <sz val="10"/>
        <name val="Calibri"/>
        <family val="2"/>
        <scheme val="minor"/>
      </font>
      <alignment horizontal="general" vertical="bottom" textRotation="0" wrapText="1" indent="0" justifyLastLine="0" shrinkToFit="0" readingOrder="0"/>
    </dxf>
    <dxf>
      <font>
        <strike val="0"/>
        <outline val="0"/>
        <shadow val="0"/>
        <u val="none"/>
        <vertAlign val="baseline"/>
        <sz val="10"/>
        <name val="Calibri"/>
        <family val="2"/>
        <scheme val="minor"/>
      </font>
      <alignment horizontal="general" vertical="bottom" textRotation="0" wrapText="1"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numFmt numFmtId="0" formatCode="General"/>
    </dxf>
    <dxf>
      <font>
        <strike val="0"/>
        <outline val="0"/>
        <shadow val="0"/>
        <u val="none"/>
        <vertAlign val="baseline"/>
        <sz val="10"/>
        <name val="Calibri"/>
        <family val="2"/>
        <scheme val="minor"/>
      </font>
      <numFmt numFmtId="0" formatCode="General"/>
    </dxf>
    <dxf>
      <font>
        <strike val="0"/>
        <outline val="0"/>
        <shadow val="0"/>
        <u val="none"/>
        <vertAlign val="baseline"/>
        <sz val="10"/>
        <color theme="0" tint="-0.14999847407452621"/>
        <name val="Calibri"/>
        <family val="2"/>
        <scheme val="minor"/>
      </font>
    </dxf>
    <dxf>
      <font>
        <strike val="0"/>
        <outline val="0"/>
        <shadow val="0"/>
        <u val="none"/>
        <vertAlign val="baseline"/>
        <sz val="10"/>
        <name val="Calibri"/>
        <family val="2"/>
        <scheme val="minor"/>
      </font>
      <numFmt numFmtId="0" formatCode="General"/>
    </dxf>
    <dxf>
      <font>
        <strike val="0"/>
        <outline val="0"/>
        <shadow val="0"/>
        <u val="none"/>
        <vertAlign val="baseline"/>
        <sz val="10"/>
        <name val="Calibri"/>
        <family val="2"/>
        <scheme val="minor"/>
      </font>
      <numFmt numFmtId="0" formatCode="General"/>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2"/>
        <color theme="1"/>
        <name val="Century Gothic"/>
        <family val="1"/>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theme="1"/>
        </left>
        <right style="thin">
          <color theme="1"/>
        </right>
        <top/>
        <bottom/>
      </border>
    </dxf>
    <dxf>
      <font>
        <strike val="0"/>
        <outline val="0"/>
        <shadow val="0"/>
        <u val="none"/>
        <vertAlign val="baseline"/>
        <sz val="12"/>
        <color theme="1"/>
        <name val="Century Gothic"/>
        <family val="1"/>
        <scheme val="none"/>
      </font>
      <fill>
        <patternFill patternType="solid">
          <fgColor indexed="64"/>
          <bgColor theme="0"/>
        </patternFill>
      </fill>
      <alignment vertical="center" textRotation="0" indent="0" justifyLastLine="0" shrinkToFit="0" readingOrder="0"/>
    </dxf>
    <dxf>
      <font>
        <strike val="0"/>
        <outline val="0"/>
        <shadow val="0"/>
        <u val="none"/>
        <vertAlign val="baseline"/>
        <sz val="12"/>
        <name val="Century Gothic"/>
        <family val="1"/>
        <scheme val="none"/>
      </font>
      <alignment horizontal="center" vertical="bottom" textRotation="0" wrapText="0" indent="0" justifyLastLine="0" shrinkToFit="0" readingOrder="0"/>
    </dxf>
    <dxf>
      <font>
        <strike val="0"/>
        <outline val="0"/>
        <shadow val="0"/>
        <u val="none"/>
        <vertAlign val="baseline"/>
        <sz val="12"/>
        <name val="Century Gothic"/>
        <family val="1"/>
        <scheme val="none"/>
      </font>
    </dxf>
    <dxf>
      <border>
        <bottom style="medium">
          <color indexed="64"/>
        </bottom>
      </border>
    </dxf>
    <dxf>
      <font>
        <strike val="0"/>
        <outline val="0"/>
        <shadow val="0"/>
        <u val="none"/>
        <vertAlign val="baseline"/>
        <sz val="12"/>
        <color theme="1"/>
        <name val="Century Gothic"/>
        <family val="1"/>
        <scheme val="none"/>
      </font>
      <fill>
        <patternFill patternType="solid">
          <fgColor indexed="64"/>
          <bgColor rgb="FF06667F"/>
        </patternFill>
      </fill>
      <alignment horizontal="general" vertical="center" textRotation="0" wrapText="0" indent="0" justifyLastLine="0" shrinkToFit="0" readingOrder="0"/>
      <border diagonalUp="0" diagonalDown="0" outline="0">
        <left/>
        <right/>
        <top/>
        <bottom/>
      </border>
    </dxf>
    <dxf>
      <font>
        <color auto="1"/>
      </font>
      <fill>
        <patternFill>
          <fgColor theme="5" tint="0.79998168889431442"/>
        </patternFill>
      </fill>
    </dxf>
    <dxf>
      <fill>
        <patternFill>
          <bgColor theme="6" tint="0.79998168889431442"/>
        </patternFill>
      </fill>
    </dxf>
    <dxf>
      <fill>
        <patternFill>
          <bgColor theme="3" tint="0.79998168889431442"/>
        </patternFill>
      </fill>
    </dxf>
    <dxf>
      <border>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s>
  <tableStyles count="1" defaultTableStyle="TableStyleMedium2" defaultPivotStyle="PivotStyleLight16">
    <tableStyle name="Table Style 1" pivot="0" count="4" xr9:uid="{B931A045-7EA6-4655-8099-9785106C24D2}">
      <tableStyleElement type="wholeTable" dxfId="78"/>
      <tableStyleElement type="secondRowStripe" dxfId="77"/>
      <tableStyleElement type="firstColumnStripe" size="2" dxfId="76"/>
      <tableStyleElement type="secondColumnStripe" dxfId="75"/>
    </tableStyle>
  </tableStyles>
  <colors>
    <mruColors>
      <color rgb="FF06667F"/>
      <color rgb="FFBDBCC0"/>
      <color rgb="FF58595B"/>
      <color rgb="FF23483D"/>
      <color rgb="FF2F6B5E"/>
      <color rgb="FF40927D"/>
      <color rgb="FF63A984"/>
      <color rgb="FFA7D6AD"/>
      <color rgb="FF91CBD3"/>
      <color rgb="FF3B9D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148168</xdr:colOff>
      <xdr:row>0</xdr:row>
      <xdr:rowOff>253206</xdr:rowOff>
    </xdr:from>
    <xdr:ext cx="1867296" cy="986524"/>
    <xdr:pic>
      <xdr:nvPicPr>
        <xdr:cNvPr id="2" name="Picture 1">
          <a:extLst>
            <a:ext uri="{FF2B5EF4-FFF2-40B4-BE49-F238E27FC236}">
              <a16:creationId xmlns:a16="http://schemas.microsoft.com/office/drawing/2014/main" id="{718C2147-D7C1-1D4E-A447-2E1533911F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0968" y="189706"/>
          <a:ext cx="1867296" cy="9865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ShaliniRamesh/Dropbox%20(Delos%20Living%20LLC)/WELL%20Technical/Recertification%20resources/Recertification%20template%20te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haliniramesh/Downloads/recertification-tool-for-well-v2-pilot-projects%20(1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Users/ShaliniRamesh/Dropbox%20(Delos%20Living%20LLC)/WELL%20Technical/All%20Projects%20In/Project%20Submissions/_Scorecard%20-%20MASTER_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than%20Bourdeau/Documents/Recertification/v1%20to%20v2%20Recertification%20Worksheet_12720_E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
      <sheetName val="WELL Feature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grade - v2 Features"/>
      <sheetName val="v2 pilot Project Information"/>
      <sheetName val="recertification-tool-for-well-v"/>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oject Information"/>
      <sheetName val="Pursued"/>
      <sheetName val="Feature Verification - On-Site"/>
      <sheetName val="Documentation"/>
      <sheetName val="Performance Verification"/>
      <sheetName val="v2 Upgrade"/>
      <sheetName val="v2 upgrade calc"/>
      <sheetName val="Tables"/>
      <sheetName val="Admin"/>
    </sheetNames>
    <sheetDataSet>
      <sheetData sheetId="0"/>
      <sheetData sheetId="1">
        <row r="3">
          <cell r="C3" t="str">
            <v>New and Existing Buildings</v>
          </cell>
        </row>
      </sheetData>
      <sheetData sheetId="2"/>
      <sheetData sheetId="3"/>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han S" refreshedDate="45516.735571874997" createdVersion="8" refreshedVersion="8" minRefreshableVersion="3" recordCount="297" xr:uid="{D91147B2-1762-4835-8432-3011205A67AC}">
  <cacheSource type="worksheet">
    <worksheetSource name="Q_Features"/>
  </cacheSource>
  <cacheFields count="6">
    <cacheField name="feature_part" numFmtId="0">
      <sharedItems containsBlank="1" count="212">
        <s v="A02.1"/>
        <s v="A02.2"/>
        <s v="A03.1"/>
        <s v="A04.1"/>
        <s v="A06.1"/>
        <s v="A06.2"/>
        <s v="A07.1"/>
        <s v="A07.2"/>
        <s v="A08.1"/>
        <s v="A08.2"/>
        <s v="A09.1"/>
        <s v="A09.2"/>
        <s v="A10.1"/>
        <s v="A11.1"/>
        <s v="A12.1"/>
        <s v="A13.1"/>
        <s v="A14.1"/>
        <s v="W03.2"/>
        <s v="W05.2"/>
        <s v="W06.1"/>
        <s v="W07.1"/>
        <s v="W07.2"/>
        <s v="W07.3"/>
        <s v="W08.1"/>
        <s v="W08.2"/>
        <s v="W08.3"/>
        <s v="W08.4"/>
        <s v="W09.1"/>
        <s v="N01.1"/>
        <s v="N01.2"/>
        <s v="N02.1"/>
        <s v="N02.2"/>
        <s v="N02.3"/>
        <s v="N03.1"/>
        <s v="N03.2"/>
        <s v="N04.1"/>
        <s v="N05.1"/>
        <s v="N06.1"/>
        <s v="N07.1"/>
        <s v="N08.1"/>
        <s v="N09.1"/>
        <s v="N09.2"/>
        <s v="N10.1"/>
        <s v="N11.1"/>
        <s v="N12.1"/>
        <s v="N13.1"/>
        <s v="N14.1"/>
        <s v="L01.1"/>
        <s v="L04.1"/>
        <s v="L05.1"/>
        <s v="L05.2"/>
        <s v="L06.1"/>
        <s v="L07.1"/>
        <s v="L08.1"/>
        <s v="L08.2"/>
        <s v="L09.1"/>
        <s v="L09.2"/>
        <s v="V01.1"/>
        <s v="V02.1"/>
        <s v="V02.2"/>
        <s v="V02.3"/>
        <s v="V02.4"/>
        <s v="V02.5"/>
        <s v="V03.1"/>
        <s v="V03.2"/>
        <s v="V03.3"/>
        <s v="V04.1"/>
        <s v="V04.2"/>
        <s v="V05.1"/>
        <s v="V05.2"/>
        <s v="V06.1"/>
        <s v="V07.1"/>
        <s v="V08.1"/>
        <s v="V08.2"/>
        <s v="V09.1"/>
        <s v="V10.1"/>
        <s v="V11.1"/>
        <s v="V11.2"/>
        <s v="V11.3"/>
        <s v="T01.1"/>
        <s v="T01.2"/>
        <s v="T02.1"/>
        <s v="T03.1"/>
        <s v="T04.1"/>
        <s v="T04.2"/>
        <s v="T04.3"/>
        <s v="T05.1"/>
        <s v="T05.2"/>
        <s v="T06.1"/>
        <s v="T07.1"/>
        <s v="T08.1"/>
        <s v="T09.1"/>
        <s v="T09.2"/>
        <s v="T09.3"/>
        <s v="S01.1"/>
        <s v="S01.2"/>
        <s v="S02.1"/>
        <s v="S03.1"/>
        <s v="S03.2"/>
        <s v="S04.1"/>
        <s v="S05.1"/>
        <s v="S06.1"/>
        <s v="S06.2"/>
        <s v="S07.1"/>
        <s v="S07.2"/>
        <s v="S08.1"/>
        <s v="S08.2"/>
        <s v="S09.1"/>
        <s v="X01.1"/>
        <s v="X01.2"/>
        <s v="X01.3"/>
        <s v="X02.1"/>
        <s v="X02.2"/>
        <s v="X02.3"/>
        <s v="X03.1"/>
        <s v="X03.2"/>
        <s v="X04.1"/>
        <s v="X05.1"/>
        <s v="X05.2"/>
        <s v="X06.1"/>
        <s v="X06.2"/>
        <s v="X07.1"/>
        <s v="X07.2"/>
        <s v="X07.3"/>
        <s v="X08.1"/>
        <s v="X08.2"/>
        <s v="X09.1"/>
        <s v="X10.1"/>
        <s v="X11.1"/>
        <s v="X11.2"/>
        <s v="X12.1"/>
        <s v="X12.2"/>
        <s v="M01.1"/>
        <s v="M02.1"/>
        <s v="M02.2"/>
        <s v="M03.1"/>
        <s v="M03.2"/>
        <s v="M03.3"/>
        <s v="M03.4"/>
        <s v="M04.1"/>
        <s v="M04.2"/>
        <s v="M05.1"/>
        <s v="M06.1"/>
        <s v="M06.2"/>
        <s v="M07.1"/>
        <s v="M08.1"/>
        <s v="M09.1"/>
        <s v="M09.2"/>
        <s v="M10.1"/>
        <s v="M10.2"/>
        <s v="M11.1"/>
        <s v="M11.2"/>
        <s v="C01.1"/>
        <s v="C02.1"/>
        <s v="C02.2"/>
        <s v="C03.1"/>
        <s v="C04.1"/>
        <s v="C04.2"/>
        <s v="C05.1"/>
        <s v="C05.2"/>
        <s v="C05.3"/>
        <s v="C05.4"/>
        <s v="C06.1"/>
        <s v="C06.2"/>
        <s v="C06.3"/>
        <s v="C06.4"/>
        <s v="C06.5"/>
        <s v="C07.1"/>
        <s v="C07.2"/>
        <s v="C08.1"/>
        <s v="C09.1"/>
        <s v="C09.2"/>
        <s v="C10.1"/>
        <s v="C10.2"/>
        <s v="C10.3"/>
        <s v="C11.1"/>
        <s v="C11.2"/>
        <s v="C12.1"/>
        <s v="C12.2"/>
        <s v="C12.3"/>
        <s v="C13.1"/>
        <s v="C14.1"/>
        <s v="C14.2"/>
        <s v="C15.1"/>
        <s v="C15.2"/>
        <s v="C15.3"/>
        <s v="C15.4"/>
        <s v="C16.1"/>
        <s v="C17.1"/>
        <s v="C17.2"/>
        <s v="C18.1"/>
        <s v="C19.1"/>
        <s v="C20.1"/>
        <s v="I01.1"/>
        <s v="I01.2"/>
        <s v="I01.3"/>
        <s v="I01.4"/>
        <s v="I01.5"/>
        <s v="I01.6"/>
        <s v="I01.7"/>
        <s v="I01.8"/>
        <s v="I01.9"/>
        <s v="I01.10"/>
        <s v="I02.1"/>
        <s v="I03.1"/>
        <s v="I04.1"/>
        <s v="I05.1"/>
        <s v="I06.1"/>
        <s v="I06.2"/>
        <s v="I06.3"/>
        <s v="I06.4"/>
        <m/>
      </sharedItems>
    </cacheField>
    <cacheField name="Question" numFmtId="0">
      <sharedItems containsBlank="1"/>
    </cacheField>
    <cacheField name="Pursued" numFmtId="0">
      <sharedItems containsBlank="1"/>
    </cacheField>
    <cacheField name="Documentation Needed" numFmtId="0">
      <sharedItems containsBlank="1"/>
    </cacheField>
    <cacheField name="Conditions" numFmtId="0">
      <sharedItems containsBlank="1"/>
    </cacheField>
    <cacheField name="Parent Category"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han S" refreshedDate="45701.419948263887" createdVersion="8" refreshedVersion="8" minRefreshableVersion="3" recordCount="123" xr:uid="{774A00CE-6BCF-42CB-997D-F73DB422E4EB}">
  <cacheSource type="worksheet">
    <worksheetSource name="Q_Details"/>
  </cacheSource>
  <cacheFields count="6">
    <cacheField name="Question Summary" numFmtId="0">
      <sharedItems/>
    </cacheField>
    <cacheField name="Question Text" numFmtId="0">
      <sharedItems/>
    </cacheField>
    <cacheField name="Parent Category" numFmtId="0">
      <sharedItems count="22">
        <s v="Interior Products"/>
        <s v="Interior Layout"/>
        <s v="Specialized Spaces"/>
        <s v="Mechanical System"/>
        <s v="Plumbing System"/>
        <s v="Building Envelope"/>
        <s v="Exterior Design"/>
        <s v="Neighborhood"/>
        <s v="Building Operation"/>
        <s v="Food Service"/>
        <s v="Building/Company Policy"/>
        <s v="Emergency Planning"/>
        <s v="Time Off &amp; Leave"/>
        <s v="Benefits &amp; Programs"/>
        <s v="Classes &amp; Training"/>
        <s v="Staffing"/>
        <s v="Organizational"/>
        <s v="Community involvement"/>
        <s v="Legacy Products"/>
        <s v="TBD"/>
        <s v="Always"/>
        <s v="Never"/>
      </sharedItems>
    </cacheField>
    <cacheField name="Relevant Features?" numFmtId="0">
      <sharedItems containsSemiMixedTypes="0" containsString="0" containsNumber="1" containsInteger="1" minValue="0" maxValue="6"/>
    </cacheField>
    <cacheField name="Include for project?" numFmtId="0">
      <sharedItems/>
    </cacheField>
    <cacheField name="Order of parent" numFmtId="0">
      <sharedItems containsSemiMixedTypes="0" containsString="0" containsNumber="1" containsInteger="1" minValue="1" maxValue="2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7">
  <r>
    <x v="0"/>
    <s v="Smoking"/>
    <s v="Yes"/>
    <s v="No"/>
    <m/>
    <m/>
  </r>
  <r>
    <x v="1"/>
    <s v="Smoking"/>
    <s v="Yes"/>
    <s v="No"/>
    <m/>
    <m/>
  </r>
  <r>
    <x v="2"/>
    <s v="Ventilation"/>
    <s v="No"/>
    <s v="No"/>
    <m/>
    <m/>
  </r>
  <r>
    <x v="2"/>
    <s v="Windows"/>
    <s v="No"/>
    <s v="No"/>
    <s v="If project is naturally ventilated"/>
    <m/>
  </r>
  <r>
    <x v="2"/>
    <s v="Reprogramming"/>
    <s v="No"/>
    <s v="No"/>
    <m/>
    <m/>
  </r>
  <r>
    <x v="3"/>
    <s v="Unknown"/>
    <s v="No"/>
    <s v="No"/>
    <m/>
    <m/>
  </r>
  <r>
    <x v="4"/>
    <s v="Ventilation"/>
    <s v="No"/>
    <s v="No"/>
    <m/>
    <m/>
  </r>
  <r>
    <x v="4"/>
    <s v="Reprogramming"/>
    <s v="No"/>
    <s v="No"/>
    <m/>
    <m/>
  </r>
  <r>
    <x v="4"/>
    <s v="Windows"/>
    <s v="No"/>
    <s v="No"/>
    <s v="If project is naturally ventilated"/>
    <m/>
  </r>
  <r>
    <x v="5"/>
    <s v="Ventilation"/>
    <s v="No"/>
    <s v="No"/>
    <m/>
    <m/>
  </r>
  <r>
    <x v="6"/>
    <s v="Windows"/>
    <s v="No"/>
    <s v="No"/>
    <m/>
    <m/>
  </r>
  <r>
    <x v="7"/>
    <s v="Air &amp; Temperature Sensors"/>
    <s v="No"/>
    <s v="No"/>
    <m/>
    <m/>
  </r>
  <r>
    <x v="8"/>
    <s v="Air &amp; Temperature Sensors"/>
    <s v="No"/>
    <s v="No"/>
    <m/>
    <m/>
  </r>
  <r>
    <x v="9"/>
    <s v="IEQ Test Display"/>
    <s v="No"/>
    <s v="No"/>
    <m/>
    <m/>
  </r>
  <r>
    <x v="10"/>
    <s v="Entryway Design Indoors"/>
    <s v="No"/>
    <s v="No"/>
    <m/>
    <m/>
  </r>
  <r>
    <x v="10"/>
    <s v="Cleaning plans"/>
    <s v="No"/>
    <s v="No"/>
    <m/>
    <m/>
  </r>
  <r>
    <x v="10"/>
    <s v="Entryway Design Outdoors "/>
    <s v="No"/>
    <s v="No"/>
    <m/>
    <m/>
  </r>
  <r>
    <x v="10"/>
    <s v="Entryway design doors "/>
    <s v="No"/>
    <s v="No"/>
    <m/>
    <m/>
  </r>
  <r>
    <x v="11"/>
    <s v="Building Envelope"/>
    <s v="No"/>
    <s v="No"/>
    <m/>
    <m/>
  </r>
  <r>
    <x v="11"/>
    <s v="Windows"/>
    <s v="No"/>
    <s v="No"/>
    <m/>
    <m/>
  </r>
  <r>
    <x v="12"/>
    <s v="Combustion Appliances"/>
    <s v="No"/>
    <s v="No"/>
    <m/>
    <m/>
  </r>
  <r>
    <x v="12"/>
    <s v="Water heaters"/>
    <s v="No"/>
    <s v="No"/>
    <m/>
    <m/>
  </r>
  <r>
    <x v="12"/>
    <s v="Building Heating"/>
    <s v="No"/>
    <s v="No"/>
    <m/>
    <m/>
  </r>
  <r>
    <x v="12"/>
    <s v="Idling"/>
    <s v="No"/>
    <s v="No"/>
    <m/>
    <m/>
  </r>
  <r>
    <x v="13"/>
    <s v="Ventilation"/>
    <s v="No"/>
    <s v="No"/>
    <m/>
    <m/>
  </r>
  <r>
    <x v="14"/>
    <s v="Air treatment systems"/>
    <s v="No"/>
    <s v="No"/>
    <m/>
    <m/>
  </r>
  <r>
    <x v="14"/>
    <s v="On-going"/>
    <s v="No"/>
    <s v="No"/>
    <m/>
    <m/>
  </r>
  <r>
    <x v="15"/>
    <s v="Ventilation"/>
    <s v="No"/>
    <s v="No"/>
    <m/>
    <m/>
  </r>
  <r>
    <x v="15"/>
    <s v="Standalone Air Treatment"/>
    <s v="No"/>
    <s v="No"/>
    <m/>
    <m/>
  </r>
  <r>
    <x v="15"/>
    <s v="Air treatment systems"/>
    <s v="No"/>
    <s v="No"/>
    <m/>
    <m/>
  </r>
  <r>
    <x v="15"/>
    <s v="On-going"/>
    <s v="No"/>
    <s v="No"/>
    <m/>
    <m/>
  </r>
  <r>
    <x v="16"/>
    <s v="Air treatment systems"/>
    <s v="No"/>
    <s v="No"/>
    <m/>
    <m/>
  </r>
  <r>
    <x v="16"/>
    <s v="On-going"/>
    <s v="No"/>
    <s v="No"/>
    <m/>
    <m/>
  </r>
  <r>
    <x v="17"/>
    <s v="Legionella HVAC"/>
    <s v="No"/>
    <s v="No"/>
    <m/>
    <m/>
  </r>
  <r>
    <x v="17"/>
    <s v="Water heaters"/>
    <s v="No"/>
    <s v="No"/>
    <m/>
    <m/>
  </r>
  <r>
    <x v="17"/>
    <s v="Showers"/>
    <s v="No"/>
    <s v="No"/>
    <m/>
    <m/>
  </r>
  <r>
    <x v="18"/>
    <s v="IEQ Test Display"/>
    <s v="No"/>
    <s v="No"/>
    <m/>
    <m/>
  </r>
  <r>
    <x v="19"/>
    <s v="Drinking water location"/>
    <s v="No"/>
    <s v="No"/>
    <m/>
    <m/>
  </r>
  <r>
    <x v="19"/>
    <s v="Cleaning plans"/>
    <s v="No"/>
    <s v="No"/>
    <m/>
    <m/>
  </r>
  <r>
    <x v="20"/>
    <s v="Building Envelope"/>
    <s v="No"/>
    <s v="No"/>
    <m/>
    <m/>
  </r>
  <r>
    <x v="21"/>
    <s v="Moisture-sensitive finishes"/>
    <s v="No"/>
    <s v="No"/>
    <m/>
    <m/>
  </r>
  <r>
    <x v="21"/>
    <s v="Hard-piped fixtures and water treatment"/>
    <s v="No"/>
    <s v="No"/>
    <m/>
    <m/>
  </r>
  <r>
    <x v="22"/>
    <s v="Moisture inspections"/>
    <s v="No"/>
    <s v="No"/>
    <m/>
    <m/>
  </r>
  <r>
    <x v="23"/>
    <s v="Bathroom design and supplies"/>
    <s v="No"/>
    <s v="No"/>
    <m/>
    <m/>
  </r>
  <r>
    <x v="24"/>
    <s v="Bathroom sinks and faucets"/>
    <s v="No"/>
    <s v="No"/>
    <m/>
    <m/>
  </r>
  <r>
    <x v="24"/>
    <s v="Bathroom design and supplies"/>
    <s v="No"/>
    <s v="No"/>
    <m/>
    <m/>
  </r>
  <r>
    <x v="25"/>
    <s v="Bathroom sinks and faucets"/>
    <s v="No"/>
    <s v="No"/>
    <m/>
    <m/>
  </r>
  <r>
    <x v="26"/>
    <s v="Bathroom design and supplies"/>
    <s v="Yes"/>
    <s v="No"/>
    <m/>
    <m/>
  </r>
  <r>
    <x v="27"/>
    <s v="Non-potable water system"/>
    <s v="No"/>
    <s v="No"/>
    <m/>
    <m/>
  </r>
  <r>
    <x v="28"/>
    <s v="Food Offerings"/>
    <s v="No"/>
    <s v="No"/>
    <m/>
    <m/>
  </r>
  <r>
    <x v="29"/>
    <s v="Food Layout"/>
    <s v="No"/>
    <s v="No"/>
    <m/>
    <m/>
  </r>
  <r>
    <x v="30"/>
    <s v="Food Offerings"/>
    <s v="No"/>
    <s v="No"/>
    <m/>
    <m/>
  </r>
  <r>
    <x v="30"/>
    <s v="Beverage Offerings"/>
    <s v="No"/>
    <s v="No"/>
    <m/>
    <m/>
  </r>
  <r>
    <x v="31"/>
    <s v="Allergens"/>
    <s v="No"/>
    <s v="No"/>
    <m/>
    <m/>
  </r>
  <r>
    <x v="32"/>
    <s v="Food Offerings"/>
    <s v="No"/>
    <s v="No"/>
    <m/>
    <m/>
  </r>
  <r>
    <x v="32"/>
    <s v="Beverage Offerings"/>
    <s v="No"/>
    <s v="No"/>
    <m/>
    <m/>
  </r>
  <r>
    <x v="33"/>
    <s v="Food Offerings"/>
    <s v="No"/>
    <s v="No"/>
    <m/>
    <m/>
  </r>
  <r>
    <x v="33"/>
    <s v="Beverage Offerings"/>
    <s v="No"/>
    <s v="No"/>
    <m/>
    <m/>
  </r>
  <r>
    <x v="34"/>
    <s v="Food Offerings"/>
    <s v="No"/>
    <s v="No"/>
    <m/>
    <m/>
  </r>
  <r>
    <x v="35"/>
    <s v="Advertising"/>
    <s v="No"/>
    <s v="No"/>
    <m/>
    <m/>
  </r>
  <r>
    <x v="35"/>
    <s v="Food Layout"/>
    <s v="No"/>
    <s v="No"/>
    <m/>
    <m/>
  </r>
  <r>
    <x v="36"/>
    <s v="Food Offerings"/>
    <s v="No"/>
    <s v="No"/>
    <m/>
    <m/>
  </r>
  <r>
    <x v="36"/>
    <s v="Beverage Offerings"/>
    <s v="No"/>
    <s v="No"/>
    <m/>
    <m/>
  </r>
  <r>
    <x v="37"/>
    <s v="Food Offerings"/>
    <s v="No"/>
    <s v="No"/>
    <m/>
    <m/>
  </r>
  <r>
    <x v="37"/>
    <s v="Food Layout"/>
    <s v="No"/>
    <s v="No"/>
    <m/>
    <m/>
  </r>
  <r>
    <x v="38"/>
    <s v="Nourishment training"/>
    <s v="No"/>
    <s v="No"/>
    <m/>
    <m/>
  </r>
  <r>
    <x v="39"/>
    <s v="Dining areas"/>
    <s v="No"/>
    <s v="No"/>
    <m/>
    <m/>
  </r>
  <r>
    <x v="39"/>
    <s v="Lunch Breaks"/>
    <s v="No"/>
    <s v="No"/>
    <m/>
    <m/>
  </r>
  <r>
    <x v="40"/>
    <s v="Food Offerings"/>
    <s v="No"/>
    <s v="No"/>
    <m/>
    <m/>
  </r>
  <r>
    <x v="41"/>
    <s v="Allergens"/>
    <s v="No"/>
    <s v="No"/>
    <m/>
    <m/>
  </r>
  <r>
    <x v="42"/>
    <s v="Dining areas"/>
    <s v="No"/>
    <s v="No"/>
    <m/>
    <m/>
  </r>
  <r>
    <x v="43"/>
    <s v="Food Offerings"/>
    <s v="No"/>
    <s v="No"/>
    <m/>
    <m/>
  </r>
  <r>
    <x v="43"/>
    <s v="Beverage Offerings"/>
    <s v="No"/>
    <s v="No"/>
    <m/>
    <m/>
  </r>
  <r>
    <x v="44"/>
    <s v="Gardening"/>
    <s v="No"/>
    <s v="No"/>
    <m/>
    <m/>
  </r>
  <r>
    <x v="45"/>
    <s v="Local Food"/>
    <s v="No"/>
    <s v="No"/>
    <m/>
    <m/>
  </r>
  <r>
    <x v="46"/>
    <s v="Food Offerings"/>
    <s v="No"/>
    <s v="No"/>
    <m/>
    <m/>
  </r>
  <r>
    <x v="47"/>
    <s v="Workstation locations"/>
    <s v="No"/>
    <s v="No"/>
    <m/>
    <m/>
  </r>
  <r>
    <x v="47"/>
    <s v="Windows"/>
    <s v="No"/>
    <s v="No"/>
    <m/>
    <m/>
  </r>
  <r>
    <x v="48"/>
    <s v="Lighting"/>
    <s v="No"/>
    <s v="No"/>
    <m/>
    <m/>
  </r>
  <r>
    <x v="49"/>
    <s v="Workstation locations"/>
    <s v="No"/>
    <s v="No"/>
    <m/>
    <m/>
  </r>
  <r>
    <x v="49"/>
    <s v="Windows"/>
    <s v="No"/>
    <s v="No"/>
    <m/>
    <m/>
  </r>
  <r>
    <x v="50"/>
    <s v="Shading"/>
    <s v="No"/>
    <s v="No"/>
    <m/>
    <m/>
  </r>
  <r>
    <x v="51"/>
    <s v="Workstation locations"/>
    <s v="No"/>
    <s v="No"/>
    <m/>
    <m/>
  </r>
  <r>
    <x v="51"/>
    <s v="Windows"/>
    <s v="No"/>
    <s v="No"/>
    <m/>
    <m/>
  </r>
  <r>
    <x v="52"/>
    <s v="Lighting"/>
    <s v="No"/>
    <s v="No"/>
    <m/>
    <m/>
  </r>
  <r>
    <x v="53"/>
    <s v="Lighting"/>
    <s v="No"/>
    <s v="No"/>
    <m/>
    <m/>
  </r>
  <r>
    <x v="54"/>
    <s v="Lighting"/>
    <s v="No"/>
    <s v="No"/>
    <m/>
    <m/>
  </r>
  <r>
    <x v="55"/>
    <s v="Lighting"/>
    <s v="No"/>
    <s v="No"/>
    <m/>
    <m/>
  </r>
  <r>
    <x v="56"/>
    <s v="Lighting"/>
    <s v="No"/>
    <s v="No"/>
    <m/>
    <m/>
  </r>
  <r>
    <x v="57"/>
    <s v="Unknown"/>
    <s v="No"/>
    <s v="No"/>
    <m/>
    <m/>
  </r>
  <r>
    <x v="58"/>
    <s v="Furniture"/>
    <s v="No"/>
    <s v="No"/>
    <m/>
    <m/>
  </r>
  <r>
    <x v="59"/>
    <s v="Furniture"/>
    <s v="No"/>
    <s v="No"/>
    <m/>
    <m/>
  </r>
  <r>
    <x v="60"/>
    <s v="Furniture"/>
    <s v="No"/>
    <s v="No"/>
    <m/>
    <m/>
  </r>
  <r>
    <x v="61"/>
    <s v="Furniture"/>
    <s v="No"/>
    <s v="No"/>
    <m/>
    <m/>
  </r>
  <r>
    <x v="61"/>
    <s v="Floors and Ceilings"/>
    <s v="No"/>
    <s v="No"/>
    <m/>
    <m/>
  </r>
  <r>
    <x v="62"/>
    <s v="Ergonomics Policy"/>
    <s v="No"/>
    <s v="No"/>
    <m/>
    <m/>
  </r>
  <r>
    <x v="63"/>
    <s v="Stair Design"/>
    <s v="No"/>
    <s v="No"/>
    <m/>
    <m/>
  </r>
  <r>
    <x v="63"/>
    <s v="Stair Access"/>
    <s v="No"/>
    <s v="No"/>
    <m/>
    <m/>
  </r>
  <r>
    <x v="64"/>
    <s v="Stair Design"/>
    <s v="No"/>
    <s v="No"/>
    <m/>
    <m/>
  </r>
  <r>
    <x v="64"/>
    <s v="Stair Access"/>
    <s v="No"/>
    <s v="No"/>
    <m/>
    <m/>
  </r>
  <r>
    <x v="65"/>
    <s v="Stair Design"/>
    <s v="No"/>
    <s v="No"/>
    <m/>
    <m/>
  </r>
  <r>
    <x v="65"/>
    <s v="Stair Access"/>
    <s v="No"/>
    <s v="No"/>
    <m/>
    <m/>
  </r>
  <r>
    <x v="66"/>
    <s v="Bike Parking"/>
    <s v="No"/>
    <s v="No"/>
    <m/>
    <m/>
  </r>
  <r>
    <x v="66"/>
    <s v="Exterior Bike Parking"/>
    <s v="No"/>
    <s v="No"/>
    <m/>
    <m/>
  </r>
  <r>
    <x v="66"/>
    <s v="Nearby Nature"/>
    <s v="No"/>
    <s v="No"/>
    <m/>
    <m/>
  </r>
  <r>
    <x v="66"/>
    <s v="Local Food"/>
    <s v="No"/>
    <s v="No"/>
    <m/>
    <m/>
  </r>
  <r>
    <x v="66"/>
    <s v="Nearby Gyms"/>
    <s v="No"/>
    <s v="No"/>
    <m/>
    <m/>
  </r>
  <r>
    <x v="66"/>
    <s v="Non-vehicle circulation"/>
    <s v="No"/>
    <s v="No"/>
    <m/>
    <m/>
  </r>
  <r>
    <x v="67"/>
    <s v="Showers"/>
    <s v="No"/>
    <s v="No"/>
    <m/>
    <m/>
  </r>
  <r>
    <x v="68"/>
    <s v="Nearby Nature"/>
    <s v="No"/>
    <s v="No"/>
    <m/>
    <m/>
  </r>
  <r>
    <x v="68"/>
    <s v="Local Food"/>
    <s v="No"/>
    <s v="No"/>
    <m/>
    <m/>
  </r>
  <r>
    <x v="68"/>
    <s v="Nearby Gyms"/>
    <s v="No"/>
    <s v="No"/>
    <m/>
    <m/>
  </r>
  <r>
    <x v="68"/>
    <s v="Non-vehicle circulation"/>
    <s v="No"/>
    <s v="No"/>
    <m/>
    <m/>
  </r>
  <r>
    <x v="68"/>
    <s v="Exterior Walls"/>
    <s v="No"/>
    <s v="No"/>
    <m/>
    <m/>
  </r>
  <r>
    <x v="69"/>
    <s v="Transit"/>
    <s v="No"/>
    <s v="No"/>
    <m/>
    <m/>
  </r>
  <r>
    <x v="70"/>
    <s v="Physical Activity Programs"/>
    <s v="Yes"/>
    <s v="No"/>
    <m/>
    <m/>
  </r>
  <r>
    <x v="71"/>
    <s v="Furniture"/>
    <s v="No"/>
    <s v="No"/>
    <m/>
    <m/>
  </r>
  <r>
    <x v="72"/>
    <s v="Nearby Gyms"/>
    <s v="No"/>
    <s v="No"/>
    <m/>
    <m/>
  </r>
  <r>
    <x v="72"/>
    <s v="On-site Gyms"/>
    <s v="No"/>
    <s v="No"/>
    <m/>
    <m/>
  </r>
  <r>
    <x v="73"/>
    <s v="Outdoor Fitness"/>
    <s v="No"/>
    <s v="No"/>
    <m/>
    <m/>
  </r>
  <r>
    <x v="74"/>
    <s v="On-going"/>
    <s v="No"/>
    <s v="No"/>
    <m/>
    <m/>
  </r>
  <r>
    <x v="75"/>
    <s v="Self-Monitoring"/>
    <s v="No"/>
    <s v="No"/>
    <m/>
    <m/>
  </r>
  <r>
    <x v="76"/>
    <s v="Ergonomics Policy"/>
    <s v="Yes"/>
    <s v="No"/>
    <m/>
    <m/>
  </r>
  <r>
    <x v="77"/>
    <s v="Ergonomics Policy"/>
    <s v="Yes"/>
    <s v="No"/>
    <m/>
    <m/>
  </r>
  <r>
    <x v="78"/>
    <s v="Ergonomics Policy"/>
    <s v="Yes"/>
    <s v="No"/>
    <m/>
    <m/>
  </r>
  <r>
    <x v="79"/>
    <m/>
    <s v="No"/>
    <s v="No"/>
    <m/>
    <m/>
  </r>
  <r>
    <x v="80"/>
    <s v="Unrenewable"/>
    <s v="No"/>
    <s v="Yes"/>
    <m/>
    <m/>
  </r>
  <r>
    <x v="81"/>
    <s v="Unrenewable"/>
    <s v="No"/>
    <s v="Yes"/>
    <m/>
    <m/>
  </r>
  <r>
    <x v="82"/>
    <s v="Reprogramming"/>
    <s v="No"/>
    <s v="No"/>
    <m/>
    <m/>
  </r>
  <r>
    <x v="82"/>
    <s v="Thermal Zoning"/>
    <s v="No"/>
    <s v="No"/>
    <m/>
    <m/>
  </r>
  <r>
    <x v="83"/>
    <s v="Thermal Zoning"/>
    <s v="No"/>
    <s v="No"/>
    <m/>
    <m/>
  </r>
  <r>
    <x v="83"/>
    <s v="Personal heating and cooling"/>
    <s v="No"/>
    <s v="No"/>
    <m/>
    <m/>
  </r>
  <r>
    <x v="84"/>
    <s v="Thermal Zoning"/>
    <s v="No"/>
    <s v="No"/>
    <m/>
    <m/>
  </r>
  <r>
    <x v="84"/>
    <s v="Personal heating and cooling"/>
    <s v="No"/>
    <s v="No"/>
    <m/>
    <m/>
  </r>
  <r>
    <x v="85"/>
    <s v="Dress code"/>
    <s v="No"/>
    <s v="No"/>
    <m/>
    <m/>
  </r>
  <r>
    <x v="86"/>
    <s v="Radiant conditioning"/>
    <s v="No"/>
    <s v="No"/>
    <m/>
    <m/>
  </r>
  <r>
    <x v="87"/>
    <s v="Radiant conditioning"/>
    <s v="No"/>
    <s v="No"/>
    <m/>
    <m/>
  </r>
  <r>
    <x v="88"/>
    <s v="Air &amp; Temperature Sensors"/>
    <s v="No"/>
    <s v="No"/>
    <m/>
    <m/>
  </r>
  <r>
    <x v="89"/>
    <m/>
    <s v="No"/>
    <s v="No"/>
    <m/>
    <m/>
  </r>
  <r>
    <x v="90"/>
    <s v="Windows"/>
    <s v="No"/>
    <s v="No"/>
    <m/>
    <m/>
  </r>
  <r>
    <x v="91"/>
    <s v="Outdoor Nature"/>
    <s v="No"/>
    <s v="No"/>
    <m/>
    <m/>
  </r>
  <r>
    <x v="91"/>
    <s v="Parking"/>
    <s v="No"/>
    <s v="No"/>
    <m/>
    <m/>
  </r>
  <r>
    <x v="92"/>
    <s v="Outdoor Nature"/>
    <s v="No"/>
    <s v="No"/>
    <m/>
    <m/>
  </r>
  <r>
    <x v="93"/>
    <s v="None"/>
    <s v="No"/>
    <s v="No"/>
    <m/>
    <m/>
  </r>
  <r>
    <x v="94"/>
    <s v="Reprogramming"/>
    <s v="No"/>
    <s v="No"/>
    <m/>
    <m/>
  </r>
  <r>
    <x v="94"/>
    <s v="Workstation locations"/>
    <s v="No"/>
    <s v="No"/>
    <m/>
    <m/>
  </r>
  <r>
    <x v="95"/>
    <s v="None"/>
    <s v="No"/>
    <s v="No"/>
    <m/>
    <m/>
  </r>
  <r>
    <x v="96"/>
    <m/>
    <s v="No"/>
    <s v="No"/>
    <m/>
    <m/>
  </r>
  <r>
    <x v="97"/>
    <s v="Reprogramming"/>
    <s v="No"/>
    <s v="No"/>
    <m/>
    <m/>
  </r>
  <r>
    <x v="97"/>
    <s v="Interior Walls"/>
    <s v="No"/>
    <s v="No"/>
    <m/>
    <m/>
  </r>
  <r>
    <x v="98"/>
    <m/>
    <s v="No"/>
    <s v="No"/>
    <m/>
    <m/>
  </r>
  <r>
    <x v="99"/>
    <s v="Interior Walls"/>
    <s v="No"/>
    <s v="No"/>
    <m/>
    <m/>
  </r>
  <r>
    <x v="99"/>
    <s v="Floors and Ceilings"/>
    <s v="No"/>
    <s v="No"/>
    <m/>
    <m/>
  </r>
  <r>
    <x v="100"/>
    <s v="Interior Walls"/>
    <s v="No"/>
    <s v="No"/>
    <m/>
    <m/>
  </r>
  <r>
    <x v="101"/>
    <s v="Building Acoustic Systems"/>
    <s v="No"/>
    <s v="No"/>
    <m/>
    <m/>
  </r>
  <r>
    <x v="101"/>
    <s v="Reprogramming"/>
    <s v="No"/>
    <s v="No"/>
    <m/>
    <m/>
  </r>
  <r>
    <x v="102"/>
    <s v="None"/>
    <s v="No"/>
    <s v="No"/>
    <m/>
    <m/>
  </r>
  <r>
    <x v="103"/>
    <s v="Reprogramming"/>
    <s v="No"/>
    <s v="No"/>
    <m/>
    <m/>
  </r>
  <r>
    <x v="103"/>
    <s v="Floors and Ceilings"/>
    <s v="No"/>
    <s v="No"/>
    <m/>
    <m/>
  </r>
  <r>
    <x v="104"/>
    <m/>
    <s v="No"/>
    <s v="No"/>
    <m/>
    <m/>
  </r>
  <r>
    <x v="105"/>
    <s v="Building Acoustic Systems"/>
    <s v="No"/>
    <s v="No"/>
    <m/>
    <m/>
  </r>
  <r>
    <x v="106"/>
    <s v="Acoustic Policies"/>
    <s v="No"/>
    <s v="No"/>
    <m/>
    <m/>
  </r>
  <r>
    <x v="107"/>
    <s v="Acoustic Policies"/>
    <s v="No"/>
    <s v="No"/>
    <m/>
    <m/>
  </r>
  <r>
    <x v="108"/>
    <s v="Floors and Ceilings"/>
    <s v="No"/>
    <s v="No"/>
    <m/>
    <m/>
  </r>
  <r>
    <x v="108"/>
    <s v="Interior Walls"/>
    <s v="No"/>
    <s v="No"/>
    <m/>
    <m/>
  </r>
  <r>
    <x v="108"/>
    <s v="Insulation"/>
    <s v="No"/>
    <s v="No"/>
    <m/>
    <m/>
  </r>
  <r>
    <x v="109"/>
    <s v="Lighting"/>
    <s v="No"/>
    <s v="No"/>
    <m/>
    <m/>
  </r>
  <r>
    <x v="109"/>
    <s v="Air &amp; Temperature Sensors"/>
    <s v="No"/>
    <s v="No"/>
    <m/>
    <m/>
  </r>
  <r>
    <x v="109"/>
    <s v="Electrical"/>
    <s v="No"/>
    <s v="No"/>
    <m/>
    <m/>
  </r>
  <r>
    <x v="110"/>
    <s v="Air &amp; Temperature Sensors"/>
    <s v="No"/>
    <s v="No"/>
    <m/>
    <m/>
  </r>
  <r>
    <x v="110"/>
    <s v="Electrical"/>
    <s v="No"/>
    <s v="No"/>
    <m/>
    <m/>
  </r>
  <r>
    <x v="110"/>
    <s v="Paint"/>
    <s v="No"/>
    <s v="No"/>
    <m/>
    <m/>
  </r>
  <r>
    <x v="110"/>
    <s v="Potable plumbing"/>
    <s v="No"/>
    <s v="No"/>
    <m/>
    <m/>
  </r>
  <r>
    <x v="111"/>
    <s v="Legacy Asbestos"/>
    <s v="No"/>
    <s v="No"/>
    <m/>
    <m/>
  </r>
  <r>
    <x v="112"/>
    <s v="Legacy Lead"/>
    <s v="No"/>
    <s v="No"/>
    <m/>
    <m/>
  </r>
  <r>
    <x v="113"/>
    <s v="Legacy PCBs"/>
    <s v="No"/>
    <s v="No"/>
    <m/>
    <m/>
  </r>
  <r>
    <x v="114"/>
    <s v="Legacy Outdoors"/>
    <s v="No"/>
    <s v="No"/>
    <m/>
    <m/>
  </r>
  <r>
    <x v="115"/>
    <s v="Legacy Outdoors"/>
    <s v="No"/>
    <s v="No"/>
    <m/>
    <m/>
  </r>
  <r>
    <x v="116"/>
    <s v="Legacy Outdoors"/>
    <s v="No"/>
    <s v="No"/>
    <m/>
    <m/>
  </r>
  <r>
    <x v="117"/>
    <s v="Furniture"/>
    <s v="No"/>
    <s v="No"/>
    <m/>
    <m/>
  </r>
  <r>
    <x v="117"/>
    <s v="Air &amp; Temperature Sensors"/>
    <s v="No"/>
    <s v="No"/>
    <m/>
    <m/>
  </r>
  <r>
    <x v="117"/>
    <s v="Electrical"/>
    <s v="No"/>
    <s v="No"/>
    <m/>
    <m/>
  </r>
  <r>
    <x v="118"/>
    <s v="Floors and Ceilings"/>
    <s v="No"/>
    <s v="No"/>
    <m/>
    <m/>
  </r>
  <r>
    <x v="118"/>
    <s v="Insulation"/>
    <s v="No"/>
    <s v="No"/>
    <m/>
    <m/>
  </r>
  <r>
    <x v="118"/>
    <s v="Potable plumbing"/>
    <s v="No"/>
    <s v="No"/>
    <m/>
    <m/>
  </r>
  <r>
    <x v="119"/>
    <s v="Paint"/>
    <s v="No"/>
    <s v="No"/>
    <m/>
    <m/>
  </r>
  <r>
    <x v="120"/>
    <s v="Furniture"/>
    <s v="No"/>
    <s v="No"/>
    <m/>
    <m/>
  </r>
  <r>
    <x v="120"/>
    <s v="Floors and Ceilings"/>
    <s v="No"/>
    <s v="No"/>
    <m/>
    <m/>
  </r>
  <r>
    <x v="120"/>
    <s v="Insulation"/>
    <s v="No"/>
    <s v="No"/>
    <m/>
    <m/>
  </r>
  <r>
    <x v="121"/>
    <s v="None"/>
    <s v="No"/>
    <s v="No"/>
    <m/>
    <m/>
  </r>
  <r>
    <x v="122"/>
    <s v="None"/>
    <s v="No"/>
    <s v="No"/>
    <m/>
    <m/>
  </r>
  <r>
    <x v="123"/>
    <s v="None"/>
    <s v="No"/>
    <s v="No"/>
    <m/>
    <m/>
  </r>
  <r>
    <x v="124"/>
    <s v="None"/>
    <s v="No"/>
    <s v="No"/>
    <m/>
    <m/>
  </r>
  <r>
    <x v="125"/>
    <s v="None"/>
    <s v="No"/>
    <s v="No"/>
    <m/>
    <m/>
  </r>
  <r>
    <x v="126"/>
    <s v="Waste Management"/>
    <s v="No"/>
    <s v="No"/>
    <m/>
    <m/>
  </r>
  <r>
    <x v="127"/>
    <s v="Pest Management"/>
    <s v="No"/>
    <s v="No"/>
    <m/>
    <m/>
  </r>
  <r>
    <x v="128"/>
    <s v="Cleaning plans"/>
    <s v="Yes"/>
    <s v="No"/>
    <m/>
    <m/>
  </r>
  <r>
    <x v="129"/>
    <s v="Cleaning plans"/>
    <s v="Yes"/>
    <s v="No"/>
    <m/>
    <m/>
  </r>
  <r>
    <x v="130"/>
    <s v="Contact Reduction"/>
    <s v="Yes"/>
    <s v="Yes"/>
    <m/>
    <m/>
  </r>
  <r>
    <x v="131"/>
    <s v="Contact Reduction"/>
    <s v="No"/>
    <s v="Yes"/>
    <m/>
    <m/>
  </r>
  <r>
    <x v="132"/>
    <s v="WELL Communications"/>
    <s v="Yes"/>
    <s v="No"/>
    <m/>
    <m/>
  </r>
  <r>
    <x v="132"/>
    <s v="Restorative programming "/>
    <s v="Yes"/>
    <s v="No"/>
    <m/>
    <m/>
  </r>
  <r>
    <x v="132"/>
    <s v="Restorative space "/>
    <s v="Yes"/>
    <s v="No"/>
    <m/>
    <m/>
  </r>
  <r>
    <x v="132"/>
    <s v="Mental health education"/>
    <s v="Yes"/>
    <s v="No"/>
    <m/>
    <m/>
  </r>
  <r>
    <x v="132"/>
    <s v="Healthy working hours"/>
    <s v="Yes"/>
    <s v="No"/>
    <m/>
    <m/>
  </r>
  <r>
    <x v="133"/>
    <s v="Indoor Nature"/>
    <s v="No"/>
    <s v="No"/>
    <m/>
    <m/>
  </r>
  <r>
    <x v="134"/>
    <s v="Outdoor Nature"/>
    <s v="No"/>
    <s v="No"/>
    <m/>
    <m/>
  </r>
  <r>
    <x v="135"/>
    <s v="Mental Health Services"/>
    <s v="Yes"/>
    <s v="No"/>
    <m/>
    <m/>
  </r>
  <r>
    <x v="136"/>
    <s v="Mental Health Services"/>
    <s v="No"/>
    <s v="No"/>
    <m/>
    <m/>
  </r>
  <r>
    <x v="137"/>
    <s v="Mental Health Services"/>
    <s v="No"/>
    <s v="No"/>
    <m/>
    <m/>
  </r>
  <r>
    <x v="138"/>
    <s v="Mental Health Services"/>
    <s v="Yes"/>
    <s v="No"/>
    <m/>
    <m/>
  </r>
  <r>
    <x v="139"/>
    <s v="Mental health education"/>
    <s v="Yes"/>
    <s v="No"/>
    <m/>
    <m/>
  </r>
  <r>
    <x v="140"/>
    <s v="Mental health education"/>
    <s v="No"/>
    <s v="No"/>
    <m/>
    <m/>
  </r>
  <r>
    <x v="141"/>
    <s v="Unrenewable"/>
    <s v="No"/>
    <s v="Yes"/>
    <m/>
    <m/>
  </r>
  <r>
    <x v="142"/>
    <s v="Healthy working hours"/>
    <s v="No"/>
    <s v="No"/>
    <m/>
    <m/>
  </r>
  <r>
    <x v="143"/>
    <s v="Restorative programming "/>
    <s v="No"/>
    <s v="No"/>
    <m/>
    <m/>
  </r>
  <r>
    <x v="144"/>
    <s v="Restorative space "/>
    <s v="No"/>
    <s v="No"/>
    <m/>
    <m/>
  </r>
  <r>
    <x v="145"/>
    <s v="Restorative programming "/>
    <s v="Yes"/>
    <s v="No"/>
    <m/>
    <m/>
  </r>
  <r>
    <x v="146"/>
    <s v="Workstation locations"/>
    <s v="No"/>
    <s v="No"/>
    <m/>
    <m/>
  </r>
  <r>
    <x v="146"/>
    <s v="Indoor Nature"/>
    <s v="No"/>
    <s v="No"/>
    <m/>
    <m/>
  </r>
  <r>
    <x v="147"/>
    <s v="Outdoor Nature"/>
    <s v="No"/>
    <s v="No"/>
    <m/>
    <m/>
  </r>
  <r>
    <x v="147"/>
    <s v="Nearby Nature"/>
    <s v="No"/>
    <s v="No"/>
    <m/>
    <m/>
  </r>
  <r>
    <x v="148"/>
    <s v="Tobacco cessaion resources"/>
    <s v="No"/>
    <s v="No"/>
    <m/>
    <m/>
  </r>
  <r>
    <x v="149"/>
    <s v="Limit tobacco availability"/>
    <s v="Yes"/>
    <s v="No"/>
    <m/>
    <m/>
  </r>
  <r>
    <x v="150"/>
    <s v="Substance use education "/>
    <s v="No"/>
    <s v="No"/>
    <m/>
    <m/>
  </r>
  <r>
    <x v="151"/>
    <s v="Substance use and addiction services"/>
    <s v="No"/>
    <s v="No"/>
    <m/>
    <m/>
  </r>
  <r>
    <x v="152"/>
    <s v="WELL Communications"/>
    <s v="Yes"/>
    <s v="No"/>
    <m/>
    <m/>
  </r>
  <r>
    <x v="153"/>
    <s v="WELL Communications"/>
    <s v="No"/>
    <s v="No"/>
    <m/>
    <m/>
  </r>
  <r>
    <x v="154"/>
    <s v="Mission"/>
    <s v="Yes"/>
    <s v="Yes"/>
    <m/>
    <m/>
  </r>
  <r>
    <x v="155"/>
    <s v="Emergency Plans"/>
    <s v="Yes"/>
    <s v="No"/>
    <m/>
    <m/>
  </r>
  <r>
    <x v="156"/>
    <s v="On-going"/>
    <s v="No"/>
    <s v="No"/>
    <m/>
    <m/>
  </r>
  <r>
    <x v="157"/>
    <s v="On-going"/>
    <s v="No"/>
    <s v="No"/>
    <m/>
    <m/>
  </r>
  <r>
    <x v="158"/>
    <s v="On-going"/>
    <s v="No"/>
    <s v="No"/>
    <m/>
    <m/>
  </r>
  <r>
    <x v="159"/>
    <s v="On-going"/>
    <s v="No"/>
    <s v="No"/>
    <m/>
    <m/>
  </r>
  <r>
    <x v="160"/>
    <s v="On-going"/>
    <s v="No"/>
    <s v="No"/>
    <m/>
    <m/>
  </r>
  <r>
    <x v="161"/>
    <s v="On-going"/>
    <s v="No"/>
    <s v="No"/>
    <m/>
    <m/>
  </r>
  <r>
    <x v="162"/>
    <s v="Health Benefits"/>
    <s v="Yes"/>
    <s v="No"/>
    <m/>
    <m/>
  </r>
  <r>
    <x v="163"/>
    <s v="Health Benefits"/>
    <s v="No"/>
    <s v="No"/>
    <m/>
    <m/>
  </r>
  <r>
    <x v="164"/>
    <s v="Sick leave "/>
    <s v="No"/>
    <s v="No"/>
    <m/>
    <m/>
  </r>
  <r>
    <x v="165"/>
    <s v="Immunizations "/>
    <s v="Yes"/>
    <s v="No"/>
    <m/>
    <m/>
  </r>
  <r>
    <x v="166"/>
    <s v="Health Benefits"/>
    <s v="No"/>
    <s v="No"/>
    <m/>
    <m/>
  </r>
  <r>
    <x v="167"/>
    <s v="Mental health education"/>
    <s v="Yes"/>
    <s v="No"/>
    <m/>
    <m/>
  </r>
  <r>
    <x v="167"/>
    <s v="Diversity training"/>
    <s v="Yes"/>
    <s v="No"/>
    <m/>
    <m/>
  </r>
  <r>
    <x v="167"/>
    <s v="Substance use education "/>
    <s v="Yes"/>
    <s v="No"/>
    <m/>
    <m/>
  </r>
  <r>
    <x v="167"/>
    <s v="Restorative programming "/>
    <s v="Yes"/>
    <s v="No"/>
    <m/>
    <m/>
  </r>
  <r>
    <x v="167"/>
    <s v="Nourishment training"/>
    <s v="Yes"/>
    <s v="No"/>
    <m/>
    <m/>
  </r>
  <r>
    <x v="167"/>
    <s v="Health Promotion Staffing"/>
    <s v="Yes"/>
    <s v="Yes"/>
    <m/>
    <m/>
  </r>
  <r>
    <x v="168"/>
    <s v="Health Promotion Staffing"/>
    <s v="Yes"/>
    <s v="Yes"/>
    <m/>
    <m/>
  </r>
  <r>
    <x v="169"/>
    <s v="Parental leave "/>
    <s v="No"/>
    <s v="No"/>
    <m/>
    <m/>
  </r>
  <r>
    <x v="170"/>
    <s v="Breastfeeding support "/>
    <s v="No"/>
    <s v="No"/>
    <m/>
    <m/>
  </r>
  <r>
    <x v="171"/>
    <s v="Lactation room "/>
    <s v="No"/>
    <s v="No"/>
    <m/>
    <m/>
  </r>
  <r>
    <x v="172"/>
    <s v="Childcare support "/>
    <s v="No"/>
    <s v="No"/>
    <m/>
    <m/>
  </r>
  <r>
    <x v="173"/>
    <s v="Family leave"/>
    <s v="No"/>
    <s v="No"/>
    <m/>
    <m/>
  </r>
  <r>
    <x v="174"/>
    <s v="Family leave"/>
    <s v="No"/>
    <s v="No"/>
    <m/>
    <m/>
  </r>
  <r>
    <x v="175"/>
    <s v="Volunteer Time Off"/>
    <s v="No"/>
    <s v="No"/>
    <m/>
    <m/>
  </r>
  <r>
    <x v="175"/>
    <s v="Community Engagement"/>
    <s v="No"/>
    <s v="No"/>
    <m/>
    <m/>
  </r>
  <r>
    <x v="176"/>
    <s v="Community Engagement"/>
    <s v="No"/>
    <s v="No"/>
    <m/>
    <m/>
  </r>
  <r>
    <x v="177"/>
    <s v="Unrenewable"/>
    <s v="Yes"/>
    <s v="Yes"/>
    <m/>
    <m/>
  </r>
  <r>
    <x v="178"/>
    <s v="Diversity training"/>
    <s v="No"/>
    <s v="No"/>
    <m/>
    <m/>
  </r>
  <r>
    <x v="178"/>
    <s v="DEI Leadership"/>
    <s v="No"/>
    <s v="No"/>
    <m/>
    <m/>
  </r>
  <r>
    <x v="178"/>
    <s v="Discrimination"/>
    <s v="No"/>
    <s v="No"/>
    <m/>
    <m/>
  </r>
  <r>
    <x v="179"/>
    <s v="Discrimination"/>
    <s v="No"/>
    <s v="No"/>
    <m/>
    <m/>
  </r>
  <r>
    <x v="180"/>
    <s v="Universal design strategies"/>
    <s v="Yes"/>
    <s v="No"/>
    <m/>
    <m/>
  </r>
  <r>
    <x v="180"/>
    <s v="Universal design policies"/>
    <s v="Yes"/>
    <s v="No"/>
    <m/>
    <m/>
  </r>
  <r>
    <x v="181"/>
    <s v="Emergency Training"/>
    <s v="Yes"/>
    <s v="No"/>
    <m/>
    <m/>
  </r>
  <r>
    <x v="181"/>
    <s v="Emergency Support"/>
    <s v="Yes"/>
    <s v="No"/>
    <m/>
    <m/>
  </r>
  <r>
    <x v="182"/>
    <s v="Opioid support"/>
    <s v="No"/>
    <s v="No"/>
    <m/>
    <m/>
  </r>
  <r>
    <x v="183"/>
    <s v="Business continuity plan"/>
    <s v="Yes"/>
    <s v="No"/>
    <m/>
    <m/>
  </r>
  <r>
    <x v="184"/>
    <s v="Emergency Support"/>
    <s v="Yes"/>
    <s v="No"/>
    <m/>
    <m/>
  </r>
  <r>
    <x v="185"/>
    <s v="Emergency Plans"/>
    <s v="Yes"/>
    <s v="No"/>
    <m/>
    <m/>
  </r>
  <r>
    <x v="186"/>
    <s v="Entry Rules"/>
    <s v="No"/>
    <s v="No"/>
    <m/>
    <m/>
  </r>
  <r>
    <x v="187"/>
    <s v="Affordable housing allocation"/>
    <s v="No"/>
    <s v="No"/>
    <m/>
    <m/>
  </r>
  <r>
    <x v="188"/>
    <s v="Responsible Labor"/>
    <s v="No"/>
    <s v="No"/>
    <m/>
    <m/>
  </r>
  <r>
    <x v="189"/>
    <s v="Responsible Labor"/>
    <s v="No"/>
    <s v="No"/>
    <m/>
    <m/>
  </r>
  <r>
    <x v="190"/>
    <s v="Domestic violence support"/>
    <s v="No"/>
    <s v="No"/>
    <m/>
    <m/>
  </r>
  <r>
    <x v="191"/>
    <s v="Tuition and Mentorship program"/>
    <s v="No"/>
    <s v="No"/>
    <m/>
    <m/>
  </r>
  <r>
    <x v="192"/>
    <s v="Historical acknowledgement program"/>
    <s v="No"/>
    <s v="No"/>
    <m/>
    <m/>
  </r>
  <r>
    <x v="193"/>
    <s v="Unrenewable"/>
    <s v="No"/>
    <s v="Yes"/>
    <m/>
    <m/>
  </r>
  <r>
    <x v="194"/>
    <s v="Unrenewable"/>
    <s v="No"/>
    <s v="Yes"/>
    <m/>
    <m/>
  </r>
  <r>
    <x v="195"/>
    <s v="Unrenewable"/>
    <s v="No"/>
    <s v="Yes"/>
    <m/>
    <m/>
  </r>
  <r>
    <x v="196"/>
    <s v="Unrenewable"/>
    <s v="No"/>
    <s v="Yes"/>
    <m/>
    <m/>
  </r>
  <r>
    <x v="197"/>
    <s v="Unrenewable"/>
    <s v="No"/>
    <s v="Yes"/>
    <m/>
    <m/>
  </r>
  <r>
    <x v="198"/>
    <s v="Unrenewable"/>
    <s v="No"/>
    <s v="Yes"/>
    <m/>
    <m/>
  </r>
  <r>
    <x v="199"/>
    <s v="Unrenewable"/>
    <s v="No"/>
    <s v="Yes"/>
    <m/>
    <m/>
  </r>
  <r>
    <x v="200"/>
    <s v="Unrenewable"/>
    <s v="No"/>
    <s v="Yes"/>
    <m/>
    <m/>
  </r>
  <r>
    <x v="201"/>
    <s v="Unrenewable"/>
    <s v="No"/>
    <s v="Yes"/>
    <m/>
    <m/>
  </r>
  <r>
    <x v="202"/>
    <s v="Unrenewable"/>
    <s v="No"/>
    <s v="Yes"/>
    <m/>
    <m/>
  </r>
  <r>
    <x v="203"/>
    <s v="None"/>
    <s v="Yes"/>
    <s v="No"/>
    <m/>
    <m/>
  </r>
  <r>
    <x v="204"/>
    <s v="Tours"/>
    <s v="No"/>
    <s v="No"/>
    <m/>
    <m/>
  </r>
  <r>
    <x v="205"/>
    <s v="Awards"/>
    <s v="No"/>
    <s v="No"/>
    <m/>
    <m/>
  </r>
  <r>
    <x v="206"/>
    <s v="Awards"/>
    <s v="No"/>
    <s v="No"/>
    <m/>
    <m/>
  </r>
  <r>
    <x v="207"/>
    <s v="Unrenewable"/>
    <s v="Yes"/>
    <s v="Yes"/>
    <m/>
    <m/>
  </r>
  <r>
    <x v="208"/>
    <s v="Unrenewable"/>
    <s v="No"/>
    <s v="Yes"/>
    <m/>
    <m/>
  </r>
  <r>
    <x v="209"/>
    <s v="Unrenewable"/>
    <s v="No"/>
    <s v="Yes"/>
    <m/>
    <m/>
  </r>
  <r>
    <x v="210"/>
    <s v="Unrenewable"/>
    <s v="No"/>
    <s v="Yes"/>
    <m/>
    <m/>
  </r>
  <r>
    <x v="211"/>
    <m/>
    <m/>
    <m/>
    <m/>
    <m/>
  </r>
  <r>
    <x v="211"/>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3">
  <r>
    <s v="Stair Design"/>
    <s v="Have there been any changes to the design, finish, or signage for the stairs?"/>
    <x v="0"/>
    <n v="0"/>
    <s v="No"/>
    <n v="1"/>
  </r>
  <r>
    <s v="Moisture-sensitive finishes"/>
    <s v="Have there been any changes to finish materials in bathrooms, kitchens, janitorial rooms, or any space at or below grade?"/>
    <x v="0"/>
    <n v="0"/>
    <s v="No"/>
    <n v="1"/>
  </r>
  <r>
    <s v="Hard-piped fixtures and water treatment"/>
    <s v="Have there been any changes to hard-piped fixtures (e.g., toilets, dishwashers) or water treatment devices with drain lines?"/>
    <x v="0"/>
    <n v="0"/>
    <s v="No"/>
    <n v="1"/>
  </r>
  <r>
    <s v="Bathroom sinks and faucets"/>
    <s v="Have there been any changes to the sinks or faucets in bathrooms?"/>
    <x v="0"/>
    <n v="0"/>
    <s v="No"/>
    <n v="1"/>
  </r>
  <r>
    <s v="Bathroom design and supplies"/>
    <s v="Have there been any changes to the design, signage, or soap or other supplies provided in bathrooms?"/>
    <x v="0"/>
    <n v="0"/>
    <s v="No"/>
    <n v="1"/>
  </r>
  <r>
    <s v="Lighting"/>
    <s v="Have there been any changes to lighting?"/>
    <x v="0"/>
    <n v="0"/>
    <s v="No"/>
    <n v="1"/>
  </r>
  <r>
    <s v="Shading"/>
    <s v="Have there been any changes to the window shading strategies?"/>
    <x v="0"/>
    <n v="0"/>
    <s v="No"/>
    <n v="1"/>
  </r>
  <r>
    <s v="Interior Walls"/>
    <s v="Have there been any changes to location or materials (including finishes) of interior walls (not including moveable partitions)?"/>
    <x v="0"/>
    <n v="0"/>
    <s v="No"/>
    <n v="1"/>
  </r>
  <r>
    <s v="Floors and Ceilings"/>
    <s v="Have there been any changes to the materials used for floors or ceilings, including underlayments and finishes?"/>
    <x v="0"/>
    <n v="1"/>
    <s v="Yes"/>
    <n v="1"/>
  </r>
  <r>
    <s v="Interior Doors"/>
    <s v="Have there been any changes or additions to the interior doors?"/>
    <x v="0"/>
    <n v="0"/>
    <s v="No"/>
    <n v="1"/>
  </r>
  <r>
    <s v="Building Acoustic Systems"/>
    <s v="Have there been any changes to acoustic systems, such as sound masking, conferencing equipment, or PA systems?"/>
    <x v="0"/>
    <n v="0"/>
    <s v="No"/>
    <n v="1"/>
  </r>
  <r>
    <s v="Insulation"/>
    <s v="Have there been any changes to acoustical or thermal insulation?"/>
    <x v="0"/>
    <n v="1"/>
    <s v="Yes"/>
    <n v="1"/>
  </r>
  <r>
    <s v="Electrical"/>
    <s v="Have there been any changes to building electrical equipment, such as fire alarms or load break switches?"/>
    <x v="0"/>
    <n v="0"/>
    <s v="No"/>
    <n v="1"/>
  </r>
  <r>
    <s v="Air &amp; Temperature Sensors"/>
    <s v="Have there been any changes to air quality, temperature, or humidity sensors?"/>
    <x v="0"/>
    <n v="1"/>
    <s v="Yes"/>
    <n v="1"/>
  </r>
  <r>
    <s v="Furniture"/>
    <s v="Have there been any changes to furniture, millwork, or casework?"/>
    <x v="0"/>
    <n v="1"/>
    <s v="Yes"/>
    <n v="1"/>
  </r>
  <r>
    <s v="Indoor Nature"/>
    <s v="Have there been any changes to indoor plants or water features?"/>
    <x v="0"/>
    <n v="0"/>
    <s v="No"/>
    <n v="1"/>
  </r>
  <r>
    <s v="Personal heating and cooling"/>
    <s v="Have there been any changes to the availability of individually controllable fans, heaters, or other personal comfort devices?"/>
    <x v="0"/>
    <n v="0"/>
    <s v="No"/>
    <n v="1"/>
  </r>
  <r>
    <s v="Interior entryway flooring"/>
    <s v="Has there been any changes to the  flooring material used at indoor entryways? "/>
    <x v="0"/>
    <n v="0"/>
    <s v="No"/>
    <n v="1"/>
  </r>
  <r>
    <s v="Combustion Appliances"/>
    <s v="Have there been any changes involving fireplaces, kitchen appliances, or space heaters?"/>
    <x v="0"/>
    <n v="1"/>
    <s v="Yes"/>
    <n v="1"/>
  </r>
  <r>
    <s v="Standalone Air Treatment"/>
    <s v="Have there been any changes to standalone air treatment devices (not built into the HVAC system)?"/>
    <x v="0"/>
    <n v="3"/>
    <s v="Yes"/>
    <n v="1"/>
  </r>
  <r>
    <s v="Paint"/>
    <s v="Have the interior of the project been repainted?"/>
    <x v="0"/>
    <n v="1"/>
    <s v="Yes"/>
    <n v="1"/>
  </r>
  <r>
    <s v="Drinking water location"/>
    <s v="Have there been any changes related to the location of drinking water dispensers?"/>
    <x v="1"/>
    <n v="0"/>
    <s v="No"/>
    <n v="2"/>
  </r>
  <r>
    <s v="Workstation locations"/>
    <s v="Have there been any changes to the location of workstations?"/>
    <x v="1"/>
    <n v="0"/>
    <s v="No"/>
    <n v="2"/>
  </r>
  <r>
    <s v="Reprogramming"/>
    <s v="Have there been any reprogramming or other changes to the usage of space?"/>
    <x v="1"/>
    <n v="3"/>
    <s v="Yes"/>
    <n v="2"/>
  </r>
  <r>
    <s v="Universal design strategies"/>
    <s v="Have there been any changes to the implemented universal design strategies? "/>
    <x v="1"/>
    <n v="0"/>
    <s v="No"/>
    <n v="2"/>
  </r>
  <r>
    <s v="Dining areas"/>
    <s v="Have there been any changes to the dining area and/or food preparation area?"/>
    <x v="2"/>
    <n v="0"/>
    <s v="No"/>
    <n v="3"/>
  </r>
  <r>
    <s v="Lactation room "/>
    <s v="Have there been any change in the demand for or design of your project's lactation room? "/>
    <x v="2"/>
    <n v="0"/>
    <s v="No"/>
    <n v="3"/>
  </r>
  <r>
    <s v="Restorative space "/>
    <s v="Have there been any changes to the restorative and/or nap spaces in your project? "/>
    <x v="2"/>
    <n v="0"/>
    <s v="No"/>
    <n v="3"/>
  </r>
  <r>
    <s v="Interior Bike Parking"/>
    <s v="Have there been any changes to the interior bike parking provided within the project (e.g., bike room)?"/>
    <x v="2"/>
    <n v="0"/>
    <s v="No"/>
    <n v="3"/>
  </r>
  <r>
    <s v="Showers"/>
    <s v="Have there been any changes to the availability or quantity of showers?"/>
    <x v="2"/>
    <n v="0"/>
    <s v="No"/>
    <n v="3"/>
  </r>
  <r>
    <s v="On-site Gyms"/>
    <s v="Have there been any changes to the fitness spaces within the project?"/>
    <x v="2"/>
    <n v="0"/>
    <s v="No"/>
    <n v="3"/>
  </r>
  <r>
    <s v="Legionella HVAC"/>
    <s v="Have there been any changes to any components listed in your Legionella management plan?"/>
    <x v="3"/>
    <n v="0"/>
    <s v="No"/>
    <n v="4"/>
  </r>
  <r>
    <s v="Thermal Zoning"/>
    <s v="Have there been any changes to the controls or zoning of the heating or cooling system?"/>
    <x v="3"/>
    <n v="0"/>
    <s v="No"/>
    <n v="4"/>
  </r>
  <r>
    <s v="Radiant conditioning"/>
    <s v="Have there been any changes in the use of radiant heating and/or cooling?"/>
    <x v="3"/>
    <n v="0"/>
    <s v="No"/>
    <n v="4"/>
  </r>
  <r>
    <s v="Ventilation"/>
    <s v="Has there been any changes to the ventilation system (e.g., air handling unit, controls, ducts)?"/>
    <x v="3"/>
    <n v="6"/>
    <s v="No"/>
    <n v="4"/>
  </r>
  <r>
    <s v="Building Heating"/>
    <s v="Have there been any changes to boilers, furnaces, or other heating systems?"/>
    <x v="3"/>
    <n v="0"/>
    <s v="No"/>
    <n v="4"/>
  </r>
  <r>
    <s v="Building cooling"/>
    <s v="Have there been any chillers, air conditioners, or other cooling systems?"/>
    <x v="3"/>
    <n v="0"/>
    <s v="No"/>
    <n v="4"/>
  </r>
  <r>
    <s v="Air treatment systems"/>
    <s v="Have there been any changes to built-in air treatment systems?"/>
    <x v="3"/>
    <n v="0"/>
    <s v="No"/>
    <n v="4"/>
  </r>
  <r>
    <s v="Non-potable water system"/>
    <s v="Have there been any changes related to the design or operation of the water capture/reuse system?"/>
    <x v="4"/>
    <n v="0"/>
    <s v="No"/>
    <n v="5"/>
  </r>
  <r>
    <s v="Water heaters"/>
    <s v="Have there been any changes to water heaters ?"/>
    <x v="4"/>
    <n v="0"/>
    <s v="No"/>
    <n v="5"/>
  </r>
  <r>
    <s v="Potable plumbing"/>
    <s v="Has there been any changes to types of water filters or material used for plumbing for potable water?"/>
    <x v="4"/>
    <n v="0"/>
    <s v="No"/>
    <n v="5"/>
  </r>
  <r>
    <s v="Building Envelope"/>
    <s v="Have there been any construction involving the building envelope?"/>
    <x v="5"/>
    <n v="1"/>
    <s v="No"/>
    <n v="6"/>
  </r>
  <r>
    <s v="Windows"/>
    <s v="Have there been any changes to materials, size, or location of the windows?"/>
    <x v="5"/>
    <n v="3"/>
    <s v="No"/>
    <n v="6"/>
  </r>
  <r>
    <s v="Entryway doors"/>
    <s v="Have there been any changes to the exterior doors"/>
    <x v="5"/>
    <n v="0"/>
    <s v="No"/>
    <n v="6"/>
  </r>
  <r>
    <s v="Gardening"/>
    <s v="Have there been any changes to the gardening space?"/>
    <x v="6"/>
    <n v="0"/>
    <s v="No"/>
    <n v="7"/>
  </r>
  <r>
    <s v="Outdoor Nature"/>
    <s v="Have there been any changes to the use, layout, or landscaping of the outdoor space (within the project boundary)?"/>
    <x v="6"/>
    <n v="0"/>
    <s v="No"/>
    <n v="7"/>
  </r>
  <r>
    <s v="Parking"/>
    <s v="Has there been any changes to the number of design of parking spaces or structures?"/>
    <x v="6"/>
    <n v="0"/>
    <s v="No"/>
    <n v="7"/>
  </r>
  <r>
    <s v="Exterior Bike Parking"/>
    <s v="Have there been any changes to the availability of bike racks outside the building?"/>
    <x v="6"/>
    <n v="0"/>
    <s v="No"/>
    <n v="7"/>
  </r>
  <r>
    <s v="Exterior Walls"/>
    <s v="Have there been any changes to the design of the exterior walls (e.g., murals, textures, windows, awnings)?"/>
    <x v="6"/>
    <n v="0"/>
    <s v="No"/>
    <n v="7"/>
  </r>
  <r>
    <s v="Exterior entryway flooring"/>
    <s v="Have there been any changes to the  flooring material used at outdoor entryways? "/>
    <x v="6"/>
    <n v="0"/>
    <s v="No"/>
    <n v="7"/>
  </r>
  <r>
    <s v="Local Food"/>
    <s v="Have there been any changes to presence or frequency of farmers' markets or supermarkets?"/>
    <x v="7"/>
    <n v="0"/>
    <s v="No"/>
    <n v="8"/>
  </r>
  <r>
    <s v="Nearby Nature"/>
    <s v="Have there been any changes to availability of nearby (outside the project boundary) nature spaces?"/>
    <x v="7"/>
    <n v="0"/>
    <s v="No"/>
    <n v="8"/>
  </r>
  <r>
    <s v="Pedestrian and bike network"/>
    <s v="Have there been any changes to the sidewalks or bike paths surrounding the project?"/>
    <x v="7"/>
    <n v="0"/>
    <s v="No"/>
    <n v="8"/>
  </r>
  <r>
    <s v="Transit"/>
    <s v="Have there been any changes to the transit services near the project?"/>
    <x v="7"/>
    <n v="0"/>
    <s v="No"/>
    <n v="8"/>
  </r>
  <r>
    <s v="Nearby Gyms"/>
    <s v="Have there been any changes in access to nearby gyms or other fitness centers?"/>
    <x v="7"/>
    <n v="0"/>
    <s v="No"/>
    <n v="8"/>
  </r>
  <r>
    <s v="Outdoor Fitness"/>
    <s v="Have there been any changes in access to parks, trails, or outdoor pools?"/>
    <x v="7"/>
    <n v="0"/>
    <s v="No"/>
    <n v="8"/>
  </r>
  <r>
    <s v="Cleaning plans"/>
    <s v="Have there been any changes to cleaning plans or products?"/>
    <x v="8"/>
    <n v="0"/>
    <s v="No"/>
    <n v="9"/>
  </r>
  <r>
    <s v="Moisture inspections"/>
    <s v="Have there been any changes to inspections for leaks, water damage, or mold?"/>
    <x v="8"/>
    <n v="0"/>
    <s v="No"/>
    <n v="9"/>
  </r>
  <r>
    <s v="Responsible Labor"/>
    <s v="Have there been any changes to the companies used for construction, cleaning, catering, security, or maintenance?"/>
    <x v="8"/>
    <n v="0"/>
    <s v="No"/>
    <n v="9"/>
  </r>
  <r>
    <s v="Waste Management"/>
    <s v="Have there been any changes to waste management and material disposal?"/>
    <x v="8"/>
    <n v="0"/>
    <s v="No"/>
    <n v="9"/>
  </r>
  <r>
    <s v="Pest Management"/>
    <s v="Have anything changed with the pest management plan or pesticide use?"/>
    <x v="8"/>
    <n v="0"/>
    <s v="No"/>
    <n v="9"/>
  </r>
  <r>
    <s v="Food Offerings"/>
    <s v="Have there been any changes to the foods sold or provided or the information provided about them?"/>
    <x v="9"/>
    <n v="0"/>
    <s v="No"/>
    <n v="10"/>
  </r>
  <r>
    <s v="Food Layout"/>
    <s v="Have there been any changes to the way food and beverages are displayed, either in the setting or on menus?"/>
    <x v="9"/>
    <n v="0"/>
    <s v="No"/>
    <n v="10"/>
  </r>
  <r>
    <s v="Beverage Offerings"/>
    <s v="Have there been any changes to the beverages sold or provided or the information provided about them?"/>
    <x v="9"/>
    <n v="0"/>
    <s v="No"/>
    <n v="10"/>
  </r>
  <r>
    <s v="Allergens"/>
    <s v="Have there been any changes to food allergen labeling or staff training"/>
    <x v="9"/>
    <n v="0"/>
    <s v="No"/>
    <n v="10"/>
  </r>
  <r>
    <s v="Food advertising"/>
    <s v="Has there been any changes in the messaging to promote healthy foods?"/>
    <x v="9"/>
    <n v="0"/>
    <s v="No"/>
    <n v="10"/>
  </r>
  <r>
    <s v="Stair Access"/>
    <s v="Have there been any change to occupant's access to the stairs?"/>
    <x v="10"/>
    <n v="0"/>
    <s v="No"/>
    <n v="11"/>
  </r>
  <r>
    <s v="Limit tobacco availability"/>
    <s v="Have there been any changes to the sale or marketing of tobacco products in your project?  "/>
    <x v="10"/>
    <n v="0"/>
    <s v="No"/>
    <n v="11"/>
  </r>
  <r>
    <s v="IEQ Test Display"/>
    <s v="Have there been any changes in the way results from air quality monitors and/or drinking water tests are provided to building occupants?"/>
    <x v="10"/>
    <n v="0"/>
    <s v="No"/>
    <n v="11"/>
  </r>
  <r>
    <s v="Acoustic Policies"/>
    <s v="Have there been any changes to the acoustic policies within the building?"/>
    <x v="10"/>
    <n v="0"/>
    <s v="No"/>
    <n v="11"/>
  </r>
  <r>
    <s v="Universal design policies"/>
    <s v="Have there been any changes to the policies that relate to universal design?"/>
    <x v="10"/>
    <n v="0"/>
    <s v="No"/>
    <n v="11"/>
  </r>
  <r>
    <s v="Entry Rules"/>
    <s v="Have there been any changes to requirements around vaccination or testing for building entry?"/>
    <x v="10"/>
    <n v="0"/>
    <s v="No"/>
    <n v="11"/>
  </r>
  <r>
    <s v="Affordable housing allocation"/>
    <s v="Have there been any changes to the allocation of affordable housing units?"/>
    <x v="10"/>
    <n v="0"/>
    <s v="No"/>
    <n v="11"/>
  </r>
  <r>
    <s v="Dress code"/>
    <s v="Have there been any changes to dress code (or the presence/absence of one)?"/>
    <x v="10"/>
    <n v="0"/>
    <s v="No"/>
    <n v="11"/>
  </r>
  <r>
    <s v="Smoking"/>
    <s v="Has there been any changes in rules related to smoking?"/>
    <x v="10"/>
    <n v="0"/>
    <s v="No"/>
    <n v="11"/>
  </r>
  <r>
    <s v="Idling"/>
    <s v="Have there been any change to rules or signage regarding vehicle idling?"/>
    <x v="10"/>
    <n v="0"/>
    <s v="No"/>
    <n v="11"/>
  </r>
  <r>
    <s v="Contact Reduction"/>
    <s v="Have there been any changes to implemented contact reduction cues and policies during incidence of respiratory disease?"/>
    <x v="10"/>
    <n v="0"/>
    <s v="No"/>
    <n v="11"/>
  </r>
  <r>
    <s v="Emergency Support"/>
    <s v="Have there been any changes to emergency response resources, support, or personnel?"/>
    <x v="11"/>
    <n v="0"/>
    <s v="No"/>
    <n v="12"/>
  </r>
  <r>
    <s v="Opioid support"/>
    <s v="Have there been any changes to opioid response kits and/or trainings provided?"/>
    <x v="11"/>
    <n v="0"/>
    <s v="No"/>
    <n v="12"/>
  </r>
  <r>
    <s v="Business continuity plan"/>
    <s v="Have there been any changes to the business continuity plan?"/>
    <x v="11"/>
    <n v="0"/>
    <s v="No"/>
    <n v="12"/>
  </r>
  <r>
    <s v="Emergency Plans"/>
    <s v="Have there been any changes to emergency response plans for the building/space?"/>
    <x v="11"/>
    <n v="0"/>
    <s v="No"/>
    <n v="12"/>
  </r>
  <r>
    <s v="Lunch Breaks"/>
    <s v="Have there been any changes to time off allotted for meal breaks?"/>
    <x v="12"/>
    <n v="0"/>
    <s v="No"/>
    <n v="13"/>
  </r>
  <r>
    <s v="Sick leave "/>
    <s v="Have there been any changes to your sick leave policy? "/>
    <x v="12"/>
    <n v="0"/>
    <s v="No"/>
    <n v="13"/>
  </r>
  <r>
    <s v="Parental leave "/>
    <s v="Have there been any changes to your parental leave/support policies? "/>
    <x v="12"/>
    <n v="0"/>
    <s v="No"/>
    <n v="13"/>
  </r>
  <r>
    <s v="Family leave"/>
    <s v="Have there been any changes to your leave policy for care of family (separate from new parent leave) or bereavement? "/>
    <x v="12"/>
    <n v="0"/>
    <s v="No"/>
    <n v="13"/>
  </r>
  <r>
    <s v="Volunteer Time Off"/>
    <s v="Have there been any changes to paid time off for volunteer activities?"/>
    <x v="12"/>
    <n v="0"/>
    <s v="No"/>
    <n v="13"/>
  </r>
  <r>
    <s v="Healthy working hours"/>
    <s v="Have there been any changes toward paid time off (vacation) or expectations around work hours?"/>
    <x v="12"/>
    <n v="0"/>
    <s v="No"/>
    <n v="13"/>
  </r>
  <r>
    <s v="Health Benefits"/>
    <s v="Have there been any changes to your health benefits policy (e.g., health insurance)?"/>
    <x v="13"/>
    <n v="0"/>
    <s v="No"/>
    <n v="14"/>
  </r>
  <r>
    <s v="Immunizations "/>
    <s v="Have there been any changes to your immunization offerings? "/>
    <x v="13"/>
    <n v="0"/>
    <s v="No"/>
    <n v="14"/>
  </r>
  <r>
    <s v="Breastfeeding support "/>
    <s v="Have there been any changes to your organization's policies regarding  breastfeeding for new mothers? "/>
    <x v="13"/>
    <n v="0"/>
    <s v="No"/>
    <n v="14"/>
  </r>
  <r>
    <s v="Childcare support "/>
    <s v="Have there been any changes to your childcare support policies? "/>
    <x v="13"/>
    <n v="0"/>
    <s v="No"/>
    <n v="14"/>
  </r>
  <r>
    <s v="Tobacco cessaion resources"/>
    <s v="Have there been changes to the tobacco cessation resources offered? "/>
    <x v="13"/>
    <n v="0"/>
    <s v="No"/>
    <n v="14"/>
  </r>
  <r>
    <s v="Substance use and addiction services"/>
    <s v="Have there been any changes to substance use and addiction services or benefits? "/>
    <x v="13"/>
    <n v="0"/>
    <s v="No"/>
    <n v="14"/>
  </r>
  <r>
    <s v="Domestic violence support"/>
    <s v="Have there been any changes to the support for victims of domestic violence?"/>
    <x v="13"/>
    <n v="0"/>
    <s v="No"/>
    <n v="14"/>
  </r>
  <r>
    <s v="Mental Health Services"/>
    <s v="Have there been any changes to the mental health services or support programs offered?"/>
    <x v="13"/>
    <n v="0"/>
    <s v="No"/>
    <n v="14"/>
  </r>
  <r>
    <s v="Self-Monitoring"/>
    <s v="Have there been any changes to the availability/subsidy for self-monitoring devices (e.g. wearable fitness trackers)?"/>
    <x v="13"/>
    <n v="0"/>
    <s v="No"/>
    <n v="14"/>
  </r>
  <r>
    <s v="Tuition and Mentorship program"/>
    <s v="Have there been any changes to the tuition or mentorship program provided to eligible employees?"/>
    <x v="13"/>
    <n v="0"/>
    <s v="No"/>
    <n v="14"/>
  </r>
  <r>
    <s v="WELL Communications"/>
    <s v="Have there been any changes information about the offerings and benefits are being communicated in the project and/or to new employees?"/>
    <x v="14"/>
    <n v="0"/>
    <s v="No"/>
    <n v="15"/>
  </r>
  <r>
    <s v="Ergonomics Policy"/>
    <s v="Have there been any changes to ergonomic orientation, training, or consultation?"/>
    <x v="14"/>
    <n v="0"/>
    <s v="No"/>
    <n v="15"/>
  </r>
  <r>
    <s v="Nutrition education"/>
    <s v="Have there been any changes to cooking, gardening, or nutrition classes offered?"/>
    <x v="14"/>
    <n v="0"/>
    <s v="No"/>
    <n v="15"/>
  </r>
  <r>
    <s v="Restorative programming "/>
    <s v="Have there been any changes to your restorative programming?"/>
    <x v="14"/>
    <n v="0"/>
    <s v="No"/>
    <n v="15"/>
  </r>
  <r>
    <s v="Substance use education "/>
    <s v="Have there been any changes to education on personal substance use and/or addiction? "/>
    <x v="14"/>
    <n v="0"/>
    <s v="No"/>
    <n v="15"/>
  </r>
  <r>
    <s v="Diversity training"/>
    <s v="Have there been any changes to training on diversity and bias?"/>
    <x v="14"/>
    <n v="0"/>
    <s v="No"/>
    <n v="15"/>
  </r>
  <r>
    <s v="Emergency Training"/>
    <s v="Have there been any changes to training on emergency preparedness or first aid?"/>
    <x v="14"/>
    <n v="0"/>
    <s v="No"/>
    <n v="15"/>
  </r>
  <r>
    <s v="Mental health education"/>
    <s v="Have there been any changes to the mental health education offered?"/>
    <x v="14"/>
    <n v="0"/>
    <s v="No"/>
    <n v="15"/>
  </r>
  <r>
    <s v="Modern slavery training"/>
    <s v="Have there been any changes to training on modern slavery?"/>
    <x v="14"/>
    <n v="0"/>
    <s v="No"/>
    <n v="15"/>
  </r>
  <r>
    <s v="Physical Activity Programs"/>
    <s v="Have there been any changes to the physical activity programs offered to occupants?"/>
    <x v="14"/>
    <n v="0"/>
    <s v="No"/>
    <n v="15"/>
  </r>
  <r>
    <s v="Health Promotion Staffing"/>
    <s v="Have there been any changes to staffing related to health promotion (e.g., health promotion coordinator, chief wellness officer)?"/>
    <x v="15"/>
    <n v="0"/>
    <s v="No"/>
    <n v="16"/>
  </r>
  <r>
    <s v="Discrimination"/>
    <s v="Have there been any changes to hiring or non-discrimination practices?"/>
    <x v="15"/>
    <n v="0"/>
    <s v="No"/>
    <n v="16"/>
  </r>
  <r>
    <s v="DEI Leadership"/>
    <s v="Have there been any changes to staffing positions on leadership in diversity and inclusion?"/>
    <x v="15"/>
    <n v="0"/>
    <s v="No"/>
    <n v="16"/>
  </r>
  <r>
    <s v="Awards"/>
    <s v="Have there been any changes to the third party certifications/awards for your project and/or organization?"/>
    <x v="16"/>
    <n v="0"/>
    <s v="No"/>
    <n v="17"/>
  </r>
  <r>
    <s v="Historical acknowledgement program"/>
    <s v="Have there been any changes to the organization's historical acknowledgement program?"/>
    <x v="16"/>
    <n v="0"/>
    <s v="No"/>
    <n v="17"/>
  </r>
  <r>
    <s v="Mission"/>
    <s v="Have there been any changes to the organization's health-oriented mission"/>
    <x v="16"/>
    <n v="0"/>
    <s v="No"/>
    <n v="17"/>
  </r>
  <r>
    <s v="Community Engagement"/>
    <s v="Have there been any changes to community engagement offerings (e.g., public programming, space availability, donation matching)?"/>
    <x v="17"/>
    <n v="0"/>
    <s v="No"/>
    <n v="18"/>
  </r>
  <r>
    <s v="Tours"/>
    <s v="Have there been any changes to the WELL tours offered in the certified space?"/>
    <x v="17"/>
    <n v="0"/>
    <s v="No"/>
    <n v="18"/>
  </r>
  <r>
    <s v="Legacy Lead"/>
    <s v="Did any lead remain on-site to be managed as part of remediation?"/>
    <x v="18"/>
    <n v="0"/>
    <s v="No"/>
    <n v="19"/>
  </r>
  <r>
    <s v="Legacy Asbestos"/>
    <s v="Did any asbestos remain on-site to be managed as part of remediation?"/>
    <x v="18"/>
    <n v="0"/>
    <s v="No"/>
    <n v="19"/>
  </r>
  <r>
    <s v="Legacy PCBs"/>
    <s v="Did any PCBs remain on-site to be managed as part of remediation?"/>
    <x v="18"/>
    <n v="0"/>
    <s v="No"/>
    <n v="19"/>
  </r>
  <r>
    <s v="Legacy Outdoors"/>
    <s v="Did any legacy materials (e.g., lead, CCA) remain on-site to be managed as part of remediation?"/>
    <x v="18"/>
    <n v="0"/>
    <s v="No"/>
    <n v="19"/>
  </r>
  <r>
    <s v="Unknown"/>
    <s v="Placeholder unknown"/>
    <x v="19"/>
    <n v="1"/>
    <s v="Yes"/>
    <n v="20"/>
  </r>
  <r>
    <s v="Unrenewable"/>
    <s v="Some feature parts always require updated documentation. Enter &quot;Yes&quot; to this row."/>
    <x v="20"/>
    <n v="0"/>
    <s v="No"/>
    <n v="21"/>
  </r>
  <r>
    <s v="On-going"/>
    <s v="This feature part requires on-going documentation. Enter &quot;Yes&quot; to this row."/>
    <x v="20"/>
    <n v="0"/>
    <s v="No"/>
    <n v="21"/>
  </r>
  <r>
    <s v="None"/>
    <s v="No documentation is required. Enter &quot;No&quot; to this row."/>
    <x v="21"/>
    <n v="0"/>
    <s v="No"/>
    <n v="2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FFBE65-2401-4BFF-9AD7-95762EC4A230}"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6" firstHeaderRow="1" firstDataRow="1" firstDataCol="1"/>
  <pivotFields count="6">
    <pivotField showAll="0"/>
    <pivotField dataField="1" showAll="0"/>
    <pivotField axis="axisRow" showAll="0">
      <items count="23">
        <item x="20"/>
        <item x="13"/>
        <item x="5"/>
        <item x="8"/>
        <item x="10"/>
        <item x="14"/>
        <item x="17"/>
        <item x="11"/>
        <item x="6"/>
        <item x="9"/>
        <item x="1"/>
        <item x="0"/>
        <item x="18"/>
        <item x="3"/>
        <item x="7"/>
        <item x="21"/>
        <item x="16"/>
        <item x="4"/>
        <item x="2"/>
        <item x="15"/>
        <item x="19"/>
        <item x="12"/>
        <item t="default"/>
      </items>
    </pivotField>
    <pivotField showAll="0"/>
    <pivotField showAll="0"/>
    <pivotField showAll="0"/>
  </pivotFields>
  <rowFields count="1">
    <field x="2"/>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dataFields count="1">
    <dataField name="Count of Question Text"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3B09963-4852-4845-803D-935C49E3AA8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16" firstHeaderRow="1" firstDataRow="1" firstDataCol="1"/>
  <pivotFields count="6">
    <pivotField axis="axisRow" showAll="0">
      <items count="213">
        <item x="0"/>
        <item x="1"/>
        <item x="2"/>
        <item x="3"/>
        <item x="4"/>
        <item x="5"/>
        <item x="6"/>
        <item x="7"/>
        <item x="8"/>
        <item x="9"/>
        <item x="10"/>
        <item x="11"/>
        <item x="12"/>
        <item x="13"/>
        <item x="14"/>
        <item x="15"/>
        <item x="16"/>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202"/>
        <item x="194"/>
        <item x="195"/>
        <item x="196"/>
        <item x="197"/>
        <item x="198"/>
        <item x="199"/>
        <item x="200"/>
        <item x="201"/>
        <item x="203"/>
        <item x="204"/>
        <item x="205"/>
        <item x="206"/>
        <item x="207"/>
        <item x="208"/>
        <item x="209"/>
        <item x="210"/>
        <item x="47"/>
        <item x="48"/>
        <item x="49"/>
        <item x="50"/>
        <item x="51"/>
        <item x="52"/>
        <item x="53"/>
        <item x="54"/>
        <item x="55"/>
        <item x="56"/>
        <item x="132"/>
        <item x="133"/>
        <item x="134"/>
        <item x="135"/>
        <item x="136"/>
        <item x="137"/>
        <item x="138"/>
        <item x="139"/>
        <item x="140"/>
        <item x="141"/>
        <item x="142"/>
        <item x="143"/>
        <item x="144"/>
        <item x="145"/>
        <item x="146"/>
        <item x="147"/>
        <item x="148"/>
        <item x="149"/>
        <item x="150"/>
        <item x="151"/>
        <item x="28"/>
        <item x="29"/>
        <item x="30"/>
        <item x="31"/>
        <item x="32"/>
        <item x="33"/>
        <item x="34"/>
        <item x="35"/>
        <item x="36"/>
        <item x="37"/>
        <item x="38"/>
        <item x="39"/>
        <item x="40"/>
        <item x="41"/>
        <item x="42"/>
        <item x="43"/>
        <item x="44"/>
        <item x="45"/>
        <item x="46"/>
        <item x="94"/>
        <item x="95"/>
        <item x="96"/>
        <item x="97"/>
        <item x="98"/>
        <item x="99"/>
        <item x="100"/>
        <item x="101"/>
        <item x="102"/>
        <item x="103"/>
        <item x="104"/>
        <item x="105"/>
        <item x="106"/>
        <item x="107"/>
        <item x="79"/>
        <item x="80"/>
        <item x="81"/>
        <item x="82"/>
        <item x="83"/>
        <item x="84"/>
        <item x="85"/>
        <item x="86"/>
        <item x="87"/>
        <item x="88"/>
        <item x="89"/>
        <item x="90"/>
        <item x="91"/>
        <item x="92"/>
        <item x="93"/>
        <item x="57"/>
        <item x="58"/>
        <item x="59"/>
        <item x="60"/>
        <item x="61"/>
        <item x="62"/>
        <item x="63"/>
        <item x="64"/>
        <item x="65"/>
        <item x="66"/>
        <item x="67"/>
        <item x="68"/>
        <item x="69"/>
        <item x="70"/>
        <item x="71"/>
        <item x="72"/>
        <item x="73"/>
        <item x="74"/>
        <item x="75"/>
        <item x="76"/>
        <item x="77"/>
        <item x="78"/>
        <item x="17"/>
        <item x="18"/>
        <item x="19"/>
        <item x="20"/>
        <item x="21"/>
        <item x="22"/>
        <item x="23"/>
        <item x="24"/>
        <item x="25"/>
        <item x="26"/>
        <item x="27"/>
        <item x="108"/>
        <item x="109"/>
        <item x="110"/>
        <item x="111"/>
        <item x="112"/>
        <item x="113"/>
        <item x="114"/>
        <item x="115"/>
        <item x="116"/>
        <item x="117"/>
        <item x="118"/>
        <item x="119"/>
        <item x="120"/>
        <item x="121"/>
        <item x="122"/>
        <item x="123"/>
        <item x="124"/>
        <item x="125"/>
        <item x="126"/>
        <item x="127"/>
        <item x="128"/>
        <item x="129"/>
        <item x="130"/>
        <item x="131"/>
        <item x="211"/>
        <item t="default"/>
      </items>
    </pivotField>
    <pivotField dataField="1" showAll="0"/>
    <pivotField showAll="0"/>
    <pivotField showAll="0"/>
    <pivotField showAll="0"/>
    <pivotField showAll="0"/>
  </pivotFields>
  <rowFields count="1">
    <field x="0"/>
  </rowFields>
  <rowItems count="21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t="grand">
      <x/>
    </i>
  </rowItems>
  <colItems count="1">
    <i/>
  </colItems>
  <dataFields count="1">
    <dataField name="Count of Question"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2D6084-9084-4159-A39A-4B0CB4786291}" name="Input" displayName="Input" ref="B6:D233" totalsRowShown="0" headerRowDxfId="74" dataDxfId="72" headerRowBorderDxfId="73" headerRowCellStyle="Normal" dataCellStyle="Normal">
  <autoFilter ref="B6:D233" xr:uid="{8F2D6084-9084-4159-A39A-4B0CB4786291}"/>
  <tableColumns count="3">
    <tableColumn id="1" xr3:uid="{3DFA9E3B-ED90-4C14-B3E1-79FDC79F97DD}" name="Feature ID" dataDxfId="71" dataCellStyle="Normal"/>
    <tableColumn id="4" xr3:uid="{45137435-7258-4DC5-8B1B-5761870E071B}" name="Feature part name" dataDxfId="70"/>
    <tableColumn id="3" xr3:uid="{0FC6DFF9-0492-47F4-8758-7CE2AD152739}" name="Achieved (Y/N)" dataDxfId="69" dataCellStyle="Normal">
      <calculatedColumnFormula>IFERROR(IF(VLOOKUP(Input[[#This Row],[Feature ID]],H:J,3,0)="yes","Yes","No"),IF(A7="O","No","Yes"))</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1C8D0C-6967-4F6E-9B7B-D0FA98D156A4}" name="Q_Features" displayName="Q_Features" ref="I28:O296" totalsRowShown="0" headerRowDxfId="68" dataDxfId="67" headerRowCellStyle="Normal" dataCellStyle="Normal">
  <autoFilter ref="I28:O296" xr:uid="{3FA01CAD-2898-4071-94E3-AF65524877AF}"/>
  <tableColumns count="7">
    <tableColumn id="1" xr3:uid="{B10D3086-68CD-49A3-8987-C1621AC7D5B4}" name="feature_part" dataDxfId="66" dataCellStyle="Normal"/>
    <tableColumn id="3" xr3:uid="{AAFF11F4-A2D9-4B3F-8B5A-FC6A01788F6F}" name="Question" dataDxfId="65" dataCellStyle="Normal"/>
    <tableColumn id="4" xr3:uid="{EB276931-80DE-4DAB-86C5-095FE6B27888}" name="Pursued" dataDxfId="64" dataCellStyle="Normal">
      <calculatedColumnFormula>_xlfn.XLOOKUP(Q_Features[[#This Row],[feature_part]],Input[Feature ID],Input[Achieved (Y/N)],,0)</calculatedColumnFormula>
    </tableColumn>
    <tableColumn id="2" xr3:uid="{08245AE0-083A-469F-BBC2-CE01D61D1168}" name="Documentation Needed" dataDxfId="63" dataCellStyle="Normal">
      <calculatedColumnFormula array="1">IFERROR(_xlfn.XLOOKUP(Q_Features[[#This Row],[Question]],_xlfn.CHOOSECOLS(_xlfn.ANCHORARRAY('Step 2 - Questionnaire'!A$35),1),OFFSET('Step 2 - Questionnaire'!$D$35,0,0,COUNTA('Step 2 - Questionnaire'!A:A),1),,0),"No")</calculatedColumnFormula>
    </tableColumn>
    <tableColumn id="5" xr3:uid="{D9AEF77D-047C-4FB9-BA9D-5BB5424F6DB8}" name="Conditions" dataDxfId="62" dataCellStyle="Normal"/>
    <tableColumn id="6" xr3:uid="{CB8555C5-3EBC-4F63-AEAC-85338D5F9B65}" name="Parent Category" dataDxfId="61" dataCellStyle="Normal">
      <calculatedColumnFormula>_xlfn.XLOOKUP(Q_Features[[#This Row],[Question]],Q_Details[Question Summary],Q_Details[Parent Category],,0)</calculatedColumnFormula>
    </tableColumn>
    <tableColumn id="7" xr3:uid="{7B3774C0-809F-425C-94EA-FBD595EA7B63}" name="DupFind" dataDxfId="60" dataCellStyle="Normal">
      <calculatedColumnFormula>Q_Features[[#This Row],[feature_part]]&amp;"-"&amp;Q_Features[[#This Row],[Question]]</calculatedColumnFormula>
    </tableColumn>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49E5DA-CA6D-48B0-8891-604DC3EBC4A5}" name="Q_Details" displayName="Q_Details" ref="B28:G150" totalsRowShown="0" headerRowDxfId="59" dataDxfId="58">
  <autoFilter ref="B28:G150" xr:uid="{43C70096-2FD8-4AEA-AE25-6D38849E93F8}"/>
  <sortState xmlns:xlrd2="http://schemas.microsoft.com/office/spreadsheetml/2017/richdata2" ref="B29:G150">
    <sortCondition ref="G28:G150"/>
  </sortState>
  <tableColumns count="6">
    <tableColumn id="5" xr3:uid="{AE4A7BF5-EBFD-46AC-B162-3C2226A534ED}" name="Question Summary" dataDxfId="57"/>
    <tableColumn id="2" xr3:uid="{AAE43999-8ABF-4C53-94C4-1E4EBC8EE4B7}" name="Parent Category" dataDxfId="56"/>
    <tableColumn id="1" xr3:uid="{118215BE-6199-4EE6-ABD9-F6EE8143C5AB}" name="Question Text" dataDxfId="55"/>
    <tableColumn id="3" xr3:uid="{6ECC736C-CC8D-4D09-94EA-5A8FC8040571}" name="Relevant Features?" dataDxfId="54">
      <calculatedColumnFormula>COUNTIFS(Q_Features[Question],Q_Details[[#This Row],[Question Summary]],Q_Features[Pursued],"Yes")+COUNTIFS(PV_Features[Question],Q_Details[[#This Row],[Question Summary]],PV_Features[Pursued],"Yes")</calculatedColumnFormula>
    </tableColumn>
    <tableColumn id="6" xr3:uid="{4CADA6B5-7496-42B1-A7B1-592623069531}" name="Include for project?" dataDxfId="53" dataCellStyle="Calculation">
      <calculatedColumnFormula>IF(AND(IFERROR(VLOOKUP(Q_Details[[#This Row],[Parent Category]],GeneralQs,3,0)="Yes",FALSE),Q_Details[[#This Row],[Relevant Features?]]&gt;0),"Yes","No")</calculatedColumnFormula>
    </tableColumn>
    <tableColumn id="4" xr3:uid="{0DCC6405-66B3-4104-8331-0D5323B62894}" name="Order of parent" dataDxfId="52">
      <calculatedColumnFormula>VLOOKUP(Q_Details[[#This Row],[Parent Category]],Categories[],6,0)</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7F0D0F-A9B9-465E-80AD-46DAF5B5AD5C}" name="Categories" displayName="Categories" ref="B2:G24" totalsRowShown="0" headerRowDxfId="51" dataDxfId="50">
  <autoFilter ref="B2:G24" xr:uid="{DE151679-0E9C-4B43-A18A-03588995C473}"/>
  <tableColumns count="6">
    <tableColumn id="1" xr3:uid="{912201A8-62BB-4EB9-8CD7-735FF15B76AC}" name="Categories" dataDxfId="49"/>
    <tableColumn id="4" xr3:uid="{3F4B7AFC-B029-4F4B-B713-1B75F288B45E}" name="Definition" dataDxfId="48"/>
    <tableColumn id="2" xr3:uid="{BF622623-C6E2-45FF-AC5C-5A388396F71B}" name="[legacy column -- not currently used]" dataDxfId="47"/>
    <tableColumn id="5" xr3:uid="{416C751B-DAAE-4F18-B8D8-CAC908846899}" name="Relevant features" dataDxfId="46">
      <calculatedColumnFormula>SUMIF(Q_Details[Parent Category],Categories[[#This Row],[Categories]],Q_Details[Relevant Features?])</calculatedColumnFormula>
    </tableColumn>
    <tableColumn id="3" xr3:uid="{613F553D-56E1-4300-B2B0-2ECE70003C9E}" name="Include for project?" dataDxfId="45">
      <calculatedColumnFormula>IF(Categories[[#This Row],[Relevant features]]&gt;0,"Yes","No")</calculatedColumnFormula>
    </tableColumn>
    <tableColumn id="6" xr3:uid="{6C7C36F7-BB8C-41F6-A54A-E0487EFEC6AC}" name="Order" dataDxfId="44">
      <calculatedColumnFormula>ROW()-ROW(Categories[[#Headers],[Order]])</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81345C1-63BD-44BD-B9AC-F382016E2E9A}" name="OG_Docs" displayName="OG_Docs" ref="Q28:R44" totalsRowShown="0" headerRowDxfId="43" dataDxfId="42">
  <autoFilter ref="Q28:R44" xr:uid="{D81345C1-63BD-44BD-B9AC-F382016E2E9A}"/>
  <tableColumns count="2">
    <tableColumn id="1" xr3:uid="{32C3E01A-51FE-4CC8-B95A-9F8497BE29EA}" name="Feature.part" dataDxfId="41"/>
    <tableColumn id="2" xr3:uid="{21DF861F-2596-4A27-9674-F97CF7C8D8E9}" name="Pursued" dataDxfId="40">
      <calculatedColumnFormula>_xlfn.XLOOKUP(OG_Docs[[#This Row],[Feature.part]],Input[Feature ID],Input[Achieved (Y/N)],,0)</calculatedColumnFormula>
    </tableColumn>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1E99D7-6A29-49B1-B9C9-378ABA2C2666}" name="PV_Features" displayName="PV_Features" ref="T28:Z98" totalsRowShown="0" headerRowDxfId="39" dataDxfId="37" headerRowBorderDxfId="38" tableBorderDxfId="36">
  <autoFilter ref="T28:Z98" xr:uid="{721E99D7-6A29-49B1-B9C9-378ABA2C2666}"/>
  <tableColumns count="7">
    <tableColumn id="1" xr3:uid="{2A5DDDE0-89F8-4C3D-945A-B669D6A08B34}" name="Feature.part" dataDxfId="35"/>
    <tableColumn id="3" xr3:uid="{8B7097B4-02DD-47E1-86C4-A1C904181197}" name="Question" dataDxfId="34"/>
    <tableColumn id="2" xr3:uid="{FF1C7E66-3C9C-4FFB-B0F1-B9D129838A9A}" name="Pursued" dataDxfId="33">
      <calculatedColumnFormula>_xlfn.XLOOKUP(PV_Features[[#This Row],[Feature.part]],Input[Feature ID],Input[Achieved (Y/N)],,0)</calculatedColumnFormula>
    </tableColumn>
    <tableColumn id="4" xr3:uid="{FE90D10F-5C0A-4050-B2C2-347A1C4AABBE}" name="Scope when no change" dataDxfId="32"/>
    <tableColumn id="5" xr3:uid="{B2F72D31-9922-4838-A001-9B5E0B3303B6}" name="Full PV triggered from this answer?" dataDxfId="31">
      <calculatedColumnFormula array="1">IFERROR(_xlfn.XLOOKUP(PV_Features[[#This Row],[Question]],_xlfn.CHOOSECOLS(_xlfn.ANCHORARRAY('Step 2 - Questionnaire'!A$35),1),OFFSET('Step 2 - Questionnaire'!$D$35,0,0,COUNTA('Step 2 - Questionnaire'!A:A),1),,0),"No")</calculatedColumnFormula>
    </tableColumn>
    <tableColumn id="7" xr3:uid="{CF6F3D2E-0A29-47C7-B604-D529FD85C76E}" name="Binary answer" dataDxfId="30">
      <calculatedColumnFormula>IF(PV_Features[[#This Row],[Full PV triggered from this answer?]]="No",0,1)</calculatedColumnFormula>
    </tableColumn>
    <tableColumn id="6" xr3:uid="{C661E767-A899-40BE-B499-AE9440820F3C}" name="PV Level Req'd for part" dataDxfId="29">
      <calculatedColumnFormula>IF(SUMIF(PV_Features[Feature.part],PV_Features[[#This Row],[Feature.part]],PV_Features[Binary answer]),"Full",PV_Features[[#This Row],[Scope when no change]])</calculatedColumnFormula>
    </tableColumn>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6AF296-B57F-4E15-80AA-13FF386B13FC}" name="Always" displayName="Always" ref="AB28:AD39" totalsRowShown="0" headerRowDxfId="28" dataDxfId="27">
  <autoFilter ref="AB28:AD39" xr:uid="{A56AF296-B57F-4E15-80AA-13FF386B13FC}"/>
  <tableColumns count="3">
    <tableColumn id="1" xr3:uid="{4B56BDCF-ACE0-4BC7-839E-3198168D94A2}" name="Feature.part" dataDxfId="26"/>
    <tableColumn id="2" xr3:uid="{49575D36-1407-4EED-9325-DACEC0B9433C}" name="Pursued" dataDxfId="25">
      <calculatedColumnFormula>_xlfn.XLOOKUP(Always[[#This Row],[Feature.part]],Input[Feature ID],Input[Achieved (Y/N)],,0)</calculatedColumnFormula>
    </tableColumn>
    <tableColumn id="3" xr3:uid="{2A27A93B-53F7-4A72-83B2-242D0AE3A1C2}" name="Reason" dataDxfId="24"/>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3890931-FE4A-4340-B777-65747B8FC076}" name="Never" displayName="Never" ref="AF28:AH39" totalsRowShown="0" headerRowDxfId="23" dataDxfId="22">
  <autoFilter ref="AF28:AH39" xr:uid="{23890931-FE4A-4340-B777-65747B8FC076}"/>
  <tableColumns count="3">
    <tableColumn id="1" xr3:uid="{58F2130B-AB84-43F4-A266-64CDA2926A26}" name="Feature.part" dataDxfId="21"/>
    <tableColumn id="2" xr3:uid="{397FC76F-5538-41FB-B8A9-F28CA473F0ED}" name="Pursued" dataDxfId="20">
      <calculatedColumnFormula>_xlfn.XLOOKUP(Always[[#This Row],[Feature.part]],Input[Feature ID],Input[Achieved (Y/N)],,0)</calculatedColumnFormula>
    </tableColumn>
    <tableColumn id="3" xr3:uid="{E31D9D79-1618-4615-B969-19540A82187F}" name="Reason" dataDxfId="19"/>
  </tableColumns>
  <tableStyleInfo name="TableStyleDark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CA550F3-BD52-49AA-9B91-1870B0B8BD47}" name="Table10" displayName="Table10" ref="C154:D389" totalsRowShown="0">
  <autoFilter ref="C154:D389" xr:uid="{9CA550F3-BD52-49AA-9B91-1870B0B8BD47}"/>
  <tableColumns count="2">
    <tableColumn id="1" xr3:uid="{952CC78E-7F97-474B-B93F-53C3FB620513}" name="Feature.Part" dataDxfId="18"/>
    <tableColumn id="2" xr3:uid="{0ED4BEFD-F828-4CE9-82EB-111F16733805}" name="Verification Methods" dataDxfId="17"/>
  </tableColumns>
  <tableStyleInfo name="TableStyleDark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upport.wellcertified.com/hc/en-us/articles/28093781387287-Uploading-ongoing-documents-for-WELL-at-scale" TargetMode="External"/><Relationship Id="rId1" Type="http://schemas.openxmlformats.org/officeDocument/2006/relationships/hyperlink" Target="https://support.wellcertified.com/hc/en-us/articles/25695588443927-Submit-ongoing-report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B924-2760-B94C-8609-469EE3D0961A}">
  <sheetPr codeName="Sheet8"/>
  <dimension ref="A1:D24"/>
  <sheetViews>
    <sheetView tabSelected="1" topLeftCell="A7" zoomScaleNormal="100" workbookViewId="0">
      <selection activeCell="E3" sqref="E3"/>
    </sheetView>
  </sheetViews>
  <sheetFormatPr baseColWidth="10" defaultColWidth="10.6640625" defaultRowHeight="15"/>
  <cols>
    <col min="1" max="1" width="2.1640625" style="10" customWidth="1"/>
    <col min="2" max="2" width="110.5" style="10" customWidth="1"/>
    <col min="3" max="3" width="10.6640625" style="10" customWidth="1"/>
    <col min="4" max="4" width="30.6640625" style="10" customWidth="1"/>
    <col min="5" max="16384" width="10.6640625" style="10"/>
  </cols>
  <sheetData>
    <row r="1" spans="1:4" ht="115.25" customHeight="1" thickBot="1">
      <c r="A1" s="16"/>
      <c r="B1" s="15"/>
      <c r="C1" s="15"/>
      <c r="D1" s="14"/>
    </row>
    <row r="2" spans="1:4" ht="17">
      <c r="B2" s="62" t="s">
        <v>527</v>
      </c>
    </row>
    <row r="3" spans="1:4" ht="174.75" customHeight="1">
      <c r="B3" s="50" t="s">
        <v>880</v>
      </c>
      <c r="C3" s="64"/>
      <c r="D3" s="63"/>
    </row>
    <row r="4" spans="1:4" s="13" customFormat="1" ht="24" customHeight="1">
      <c r="B4" s="65" t="s">
        <v>526</v>
      </c>
    </row>
    <row r="5" spans="1:4" ht="361" customHeight="1">
      <c r="B5" s="66" t="s">
        <v>902</v>
      </c>
    </row>
    <row r="6" spans="1:4" ht="16">
      <c r="B6" s="53"/>
    </row>
    <row r="7" spans="1:4" ht="204">
      <c r="B7" s="50" t="s">
        <v>884</v>
      </c>
    </row>
    <row r="8" spans="1:4" ht="116" customHeight="1">
      <c r="B8" s="66" t="s">
        <v>861</v>
      </c>
    </row>
    <row r="9" spans="1:4" ht="49" customHeight="1">
      <c r="B9" s="67" t="s">
        <v>855</v>
      </c>
    </row>
    <row r="10" spans="1:4" ht="16">
      <c r="B10" s="53"/>
    </row>
    <row r="11" spans="1:4" ht="153">
      <c r="B11" s="50" t="s">
        <v>862</v>
      </c>
      <c r="D11" s="12"/>
    </row>
    <row r="12" spans="1:4" ht="16">
      <c r="B12" s="57"/>
    </row>
    <row r="13" spans="1:4" ht="52" customHeight="1">
      <c r="B13" s="50" t="s">
        <v>863</v>
      </c>
    </row>
    <row r="14" spans="1:4" ht="22" customHeight="1">
      <c r="B14" s="50" t="s">
        <v>881</v>
      </c>
    </row>
    <row r="15" spans="1:4" ht="22" customHeight="1">
      <c r="B15" s="74" t="s">
        <v>882</v>
      </c>
    </row>
    <row r="16" spans="1:4" ht="22" customHeight="1">
      <c r="B16" s="74" t="s">
        <v>883</v>
      </c>
    </row>
    <row r="17" spans="2:2" ht="22" customHeight="1">
      <c r="B17" s="50"/>
    </row>
    <row r="18" spans="2:2" ht="16">
      <c r="B18" s="58"/>
    </row>
    <row r="19" spans="2:2" ht="289">
      <c r="B19" s="50" t="s">
        <v>892</v>
      </c>
    </row>
    <row r="20" spans="2:2" s="11" customFormat="1" ht="16">
      <c r="B20" s="59"/>
    </row>
    <row r="21" spans="2:2" ht="222" thickBot="1">
      <c r="B21" s="51" t="s">
        <v>891</v>
      </c>
    </row>
    <row r="22" spans="2:2">
      <c r="B22" s="52"/>
    </row>
    <row r="23" spans="2:2">
      <c r="B23" s="172" t="s">
        <v>852</v>
      </c>
    </row>
    <row r="24" spans="2:2">
      <c r="B24" s="172" t="s">
        <v>901</v>
      </c>
    </row>
  </sheetData>
  <hyperlinks>
    <hyperlink ref="B15" r:id="rId1" xr:uid="{6BFC9674-A779-744C-8B36-049D78BE50C5}"/>
    <hyperlink ref="B16" r:id="rId2" xr:uid="{A92CBBEB-284F-6940-9748-62C82BDBB08F}"/>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C6EBF-6F1E-4AB8-BE21-ACB877500C61}">
  <dimension ref="A3:B216"/>
  <sheetViews>
    <sheetView workbookViewId="0">
      <selection activeCell="B5" sqref="B5"/>
    </sheetView>
  </sheetViews>
  <sheetFormatPr baseColWidth="10" defaultColWidth="8.83203125" defaultRowHeight="15"/>
  <cols>
    <col min="1" max="1" width="12" bestFit="1" customWidth="1"/>
    <col min="2" max="2" width="15.6640625" bestFit="1" customWidth="1"/>
  </cols>
  <sheetData>
    <row r="3" spans="1:2">
      <c r="A3" s="5" t="s">
        <v>490</v>
      </c>
      <c r="B3" t="s">
        <v>494</v>
      </c>
    </row>
    <row r="4" spans="1:2">
      <c r="A4" s="6" t="s">
        <v>240</v>
      </c>
      <c r="B4">
        <v>1</v>
      </c>
    </row>
    <row r="5" spans="1:2">
      <c r="A5" s="6" t="s">
        <v>238</v>
      </c>
      <c r="B5">
        <v>1</v>
      </c>
    </row>
    <row r="6" spans="1:2">
      <c r="A6" s="6" t="s">
        <v>234</v>
      </c>
      <c r="B6">
        <v>3</v>
      </c>
    </row>
    <row r="7" spans="1:2">
      <c r="A7" s="6" t="s">
        <v>233</v>
      </c>
      <c r="B7">
        <v>1</v>
      </c>
    </row>
    <row r="8" spans="1:2">
      <c r="A8" s="6" t="s">
        <v>223</v>
      </c>
      <c r="B8">
        <v>3</v>
      </c>
    </row>
    <row r="9" spans="1:2">
      <c r="A9" s="6" t="s">
        <v>220</v>
      </c>
      <c r="B9">
        <v>1</v>
      </c>
    </row>
    <row r="10" spans="1:2">
      <c r="A10" s="6" t="s">
        <v>217</v>
      </c>
      <c r="B10">
        <v>1</v>
      </c>
    </row>
    <row r="11" spans="1:2">
      <c r="A11" s="6" t="s">
        <v>213</v>
      </c>
      <c r="B11">
        <v>1</v>
      </c>
    </row>
    <row r="12" spans="1:2">
      <c r="A12" s="6" t="s">
        <v>211</v>
      </c>
      <c r="B12">
        <v>1</v>
      </c>
    </row>
    <row r="13" spans="1:2">
      <c r="A13" s="6" t="s">
        <v>209</v>
      </c>
      <c r="B13">
        <v>1</v>
      </c>
    </row>
    <row r="14" spans="1:2">
      <c r="A14" s="6" t="s">
        <v>208</v>
      </c>
      <c r="B14">
        <v>4</v>
      </c>
    </row>
    <row r="15" spans="1:2">
      <c r="A15" s="6" t="s">
        <v>207</v>
      </c>
      <c r="B15">
        <v>2</v>
      </c>
    </row>
    <row r="16" spans="1:2">
      <c r="A16" s="6" t="s">
        <v>206</v>
      </c>
      <c r="B16">
        <v>4</v>
      </c>
    </row>
    <row r="17" spans="1:2">
      <c r="A17" s="6" t="s">
        <v>205</v>
      </c>
      <c r="B17">
        <v>1</v>
      </c>
    </row>
    <row r="18" spans="1:2">
      <c r="A18" s="6" t="s">
        <v>204</v>
      </c>
      <c r="B18">
        <v>2</v>
      </c>
    </row>
    <row r="19" spans="1:2">
      <c r="A19" s="6" t="s">
        <v>203</v>
      </c>
      <c r="B19">
        <v>4</v>
      </c>
    </row>
    <row r="20" spans="1:2">
      <c r="A20" s="6" t="s">
        <v>202</v>
      </c>
      <c r="B20">
        <v>2</v>
      </c>
    </row>
    <row r="21" spans="1:2">
      <c r="A21" s="6" t="s">
        <v>58</v>
      </c>
      <c r="B21">
        <v>1</v>
      </c>
    </row>
    <row r="22" spans="1:2">
      <c r="A22" s="6" t="s">
        <v>57</v>
      </c>
      <c r="B22">
        <v>1</v>
      </c>
    </row>
    <row r="23" spans="1:2">
      <c r="A23" s="6" t="s">
        <v>56</v>
      </c>
      <c r="B23">
        <v>1</v>
      </c>
    </row>
    <row r="24" spans="1:2">
      <c r="A24" s="6" t="s">
        <v>55</v>
      </c>
      <c r="B24">
        <v>1</v>
      </c>
    </row>
    <row r="25" spans="1:2">
      <c r="A25" s="6" t="s">
        <v>54</v>
      </c>
      <c r="B25">
        <v>1</v>
      </c>
    </row>
    <row r="26" spans="1:2">
      <c r="A26" s="6" t="s">
        <v>53</v>
      </c>
      <c r="B26">
        <v>1</v>
      </c>
    </row>
    <row r="27" spans="1:2">
      <c r="A27" s="6" t="s">
        <v>52</v>
      </c>
      <c r="B27">
        <v>1</v>
      </c>
    </row>
    <row r="28" spans="1:2">
      <c r="A28" s="6" t="s">
        <v>51</v>
      </c>
      <c r="B28">
        <v>1</v>
      </c>
    </row>
    <row r="29" spans="1:2">
      <c r="A29" s="6" t="s">
        <v>50</v>
      </c>
      <c r="B29">
        <v>1</v>
      </c>
    </row>
    <row r="30" spans="1:2">
      <c r="A30" s="6" t="s">
        <v>49</v>
      </c>
      <c r="B30">
        <v>1</v>
      </c>
    </row>
    <row r="31" spans="1:2">
      <c r="A31" s="6" t="s">
        <v>48</v>
      </c>
      <c r="B31">
        <v>1</v>
      </c>
    </row>
    <row r="32" spans="1:2">
      <c r="A32" s="6" t="s">
        <v>47</v>
      </c>
      <c r="B32">
        <v>1</v>
      </c>
    </row>
    <row r="33" spans="1:2">
      <c r="A33" s="6" t="s">
        <v>46</v>
      </c>
      <c r="B33">
        <v>1</v>
      </c>
    </row>
    <row r="34" spans="1:2">
      <c r="A34" s="6" t="s">
        <v>45</v>
      </c>
      <c r="B34">
        <v>1</v>
      </c>
    </row>
    <row r="35" spans="1:2">
      <c r="A35" s="6" t="s">
        <v>44</v>
      </c>
      <c r="B35">
        <v>1</v>
      </c>
    </row>
    <row r="36" spans="1:2">
      <c r="A36" s="6" t="s">
        <v>43</v>
      </c>
      <c r="B36">
        <v>6</v>
      </c>
    </row>
    <row r="37" spans="1:2">
      <c r="A37" s="6" t="s">
        <v>42</v>
      </c>
      <c r="B37">
        <v>1</v>
      </c>
    </row>
    <row r="38" spans="1:2">
      <c r="A38" s="6" t="s">
        <v>41</v>
      </c>
      <c r="B38">
        <v>1</v>
      </c>
    </row>
    <row r="39" spans="1:2">
      <c r="A39" s="6" t="s">
        <v>40</v>
      </c>
      <c r="B39">
        <v>1</v>
      </c>
    </row>
    <row r="40" spans="1:2">
      <c r="A40" s="6" t="s">
        <v>39</v>
      </c>
      <c r="B40">
        <v>1</v>
      </c>
    </row>
    <row r="41" spans="1:2">
      <c r="A41" s="6" t="s">
        <v>38</v>
      </c>
      <c r="B41">
        <v>1</v>
      </c>
    </row>
    <row r="42" spans="1:2">
      <c r="A42" s="6" t="s">
        <v>37</v>
      </c>
      <c r="B42">
        <v>1</v>
      </c>
    </row>
    <row r="43" spans="1:2">
      <c r="A43" s="6" t="s">
        <v>36</v>
      </c>
      <c r="B43">
        <v>1</v>
      </c>
    </row>
    <row r="44" spans="1:2">
      <c r="A44" s="6" t="s">
        <v>35</v>
      </c>
      <c r="B44">
        <v>2</v>
      </c>
    </row>
    <row r="45" spans="1:2">
      <c r="A45" s="6" t="s">
        <v>34</v>
      </c>
      <c r="B45">
        <v>1</v>
      </c>
    </row>
    <row r="46" spans="1:2">
      <c r="A46" s="6" t="s">
        <v>33</v>
      </c>
      <c r="B46">
        <v>1</v>
      </c>
    </row>
    <row r="47" spans="1:2">
      <c r="A47" s="6" t="s">
        <v>32</v>
      </c>
      <c r="B47">
        <v>3</v>
      </c>
    </row>
    <row r="48" spans="1:2">
      <c r="A48" s="6" t="s">
        <v>31</v>
      </c>
      <c r="B48">
        <v>1</v>
      </c>
    </row>
    <row r="49" spans="1:2">
      <c r="A49" s="6" t="s">
        <v>30</v>
      </c>
      <c r="B49">
        <v>2</v>
      </c>
    </row>
    <row r="50" spans="1:2">
      <c r="A50" s="6" t="s">
        <v>29</v>
      </c>
      <c r="B50">
        <v>2</v>
      </c>
    </row>
    <row r="51" spans="1:2">
      <c r="A51" s="6" t="s">
        <v>28</v>
      </c>
      <c r="B51">
        <v>1</v>
      </c>
    </row>
    <row r="52" spans="1:2">
      <c r="A52" s="6" t="s">
        <v>27</v>
      </c>
      <c r="B52">
        <v>1</v>
      </c>
    </row>
    <row r="53" spans="1:2">
      <c r="A53" s="6" t="s">
        <v>26</v>
      </c>
      <c r="B53">
        <v>1</v>
      </c>
    </row>
    <row r="54" spans="1:2">
      <c r="A54" s="6" t="s">
        <v>25</v>
      </c>
      <c r="B54">
        <v>1</v>
      </c>
    </row>
    <row r="55" spans="1:2">
      <c r="A55" s="6" t="s">
        <v>24</v>
      </c>
      <c r="B55">
        <v>1</v>
      </c>
    </row>
    <row r="56" spans="1:2">
      <c r="A56" s="6" t="s">
        <v>23</v>
      </c>
      <c r="B56">
        <v>1</v>
      </c>
    </row>
    <row r="57" spans="1:2">
      <c r="A57" s="6" t="s">
        <v>22</v>
      </c>
      <c r="B57">
        <v>1</v>
      </c>
    </row>
    <row r="58" spans="1:2">
      <c r="A58" s="6" t="s">
        <v>21</v>
      </c>
      <c r="B58">
        <v>1</v>
      </c>
    </row>
    <row r="59" spans="1:2">
      <c r="A59" s="6" t="s">
        <v>20</v>
      </c>
      <c r="B59">
        <v>1</v>
      </c>
    </row>
    <row r="60" spans="1:2">
      <c r="A60" s="6" t="s">
        <v>19</v>
      </c>
      <c r="B60">
        <v>1</v>
      </c>
    </row>
    <row r="61" spans="1:2">
      <c r="A61" s="6" t="s">
        <v>18</v>
      </c>
      <c r="B61">
        <v>1</v>
      </c>
    </row>
    <row r="62" spans="1:2">
      <c r="A62" s="6" t="s">
        <v>17</v>
      </c>
      <c r="B62">
        <v>1</v>
      </c>
    </row>
    <row r="63" spans="1:2">
      <c r="A63" s="6" t="s">
        <v>8</v>
      </c>
      <c r="B63">
        <v>1</v>
      </c>
    </row>
    <row r="64" spans="1:2">
      <c r="A64" s="6" t="s">
        <v>16</v>
      </c>
      <c r="B64">
        <v>1</v>
      </c>
    </row>
    <row r="65" spans="1:2">
      <c r="A65" s="6" t="s">
        <v>15</v>
      </c>
      <c r="B65">
        <v>1</v>
      </c>
    </row>
    <row r="66" spans="1:2">
      <c r="A66" s="6" t="s">
        <v>14</v>
      </c>
      <c r="B66">
        <v>1</v>
      </c>
    </row>
    <row r="67" spans="1:2">
      <c r="A67" s="6" t="s">
        <v>13</v>
      </c>
      <c r="B67">
        <v>1</v>
      </c>
    </row>
    <row r="68" spans="1:2">
      <c r="A68" s="6" t="s">
        <v>12</v>
      </c>
      <c r="B68">
        <v>1</v>
      </c>
    </row>
    <row r="69" spans="1:2">
      <c r="A69" s="6" t="s">
        <v>11</v>
      </c>
      <c r="B69">
        <v>1</v>
      </c>
    </row>
    <row r="70" spans="1:2">
      <c r="A70" s="6" t="s">
        <v>10</v>
      </c>
      <c r="B70">
        <v>1</v>
      </c>
    </row>
    <row r="71" spans="1:2">
      <c r="A71" s="6" t="s">
        <v>9</v>
      </c>
      <c r="B71">
        <v>1</v>
      </c>
    </row>
    <row r="72" spans="1:2">
      <c r="A72" s="6" t="s">
        <v>7</v>
      </c>
      <c r="B72">
        <v>1</v>
      </c>
    </row>
    <row r="73" spans="1:2">
      <c r="A73" s="6" t="s">
        <v>6</v>
      </c>
      <c r="B73">
        <v>1</v>
      </c>
    </row>
    <row r="74" spans="1:2">
      <c r="A74" s="6" t="s">
        <v>5</v>
      </c>
      <c r="B74">
        <v>1</v>
      </c>
    </row>
    <row r="75" spans="1:2">
      <c r="A75" s="6" t="s">
        <v>4</v>
      </c>
      <c r="B75">
        <v>1</v>
      </c>
    </row>
    <row r="76" spans="1:2">
      <c r="A76" s="6" t="s">
        <v>3</v>
      </c>
      <c r="B76">
        <v>1</v>
      </c>
    </row>
    <row r="77" spans="1:2">
      <c r="A77" s="6" t="s">
        <v>2</v>
      </c>
      <c r="B77">
        <v>1</v>
      </c>
    </row>
    <row r="78" spans="1:2">
      <c r="A78" s="6" t="s">
        <v>1</v>
      </c>
      <c r="B78">
        <v>1</v>
      </c>
    </row>
    <row r="79" spans="1:2">
      <c r="A79" s="6" t="s">
        <v>0</v>
      </c>
      <c r="B79">
        <v>1</v>
      </c>
    </row>
    <row r="80" spans="1:2">
      <c r="A80" s="6" t="s">
        <v>165</v>
      </c>
      <c r="B80">
        <v>2</v>
      </c>
    </row>
    <row r="81" spans="1:2">
      <c r="A81" s="6" t="s">
        <v>162</v>
      </c>
      <c r="B81">
        <v>1</v>
      </c>
    </row>
    <row r="82" spans="1:2">
      <c r="A82" s="6" t="s">
        <v>161</v>
      </c>
      <c r="B82">
        <v>2</v>
      </c>
    </row>
    <row r="83" spans="1:2">
      <c r="A83" s="6" t="s">
        <v>160</v>
      </c>
      <c r="B83">
        <v>1</v>
      </c>
    </row>
    <row r="84" spans="1:2">
      <c r="A84" s="6" t="s">
        <v>159</v>
      </c>
      <c r="B84">
        <v>2</v>
      </c>
    </row>
    <row r="85" spans="1:2">
      <c r="A85" s="6" t="s">
        <v>158</v>
      </c>
      <c r="B85">
        <v>1</v>
      </c>
    </row>
    <row r="86" spans="1:2">
      <c r="A86" s="6" t="s">
        <v>157</v>
      </c>
      <c r="B86">
        <v>1</v>
      </c>
    </row>
    <row r="87" spans="1:2">
      <c r="A87" s="6" t="s">
        <v>156</v>
      </c>
      <c r="B87">
        <v>1</v>
      </c>
    </row>
    <row r="88" spans="1:2">
      <c r="A88" s="6" t="s">
        <v>155</v>
      </c>
      <c r="B88">
        <v>1</v>
      </c>
    </row>
    <row r="89" spans="1:2">
      <c r="A89" s="6" t="s">
        <v>154</v>
      </c>
      <c r="B89">
        <v>1</v>
      </c>
    </row>
    <row r="90" spans="1:2">
      <c r="A90" s="6" t="s">
        <v>78</v>
      </c>
      <c r="B90">
        <v>5</v>
      </c>
    </row>
    <row r="91" spans="1:2">
      <c r="A91" s="6" t="s">
        <v>77</v>
      </c>
      <c r="B91">
        <v>1</v>
      </c>
    </row>
    <row r="92" spans="1:2">
      <c r="A92" s="6" t="s">
        <v>76</v>
      </c>
      <c r="B92">
        <v>1</v>
      </c>
    </row>
    <row r="93" spans="1:2">
      <c r="A93" s="6" t="s">
        <v>75</v>
      </c>
      <c r="B93">
        <v>1</v>
      </c>
    </row>
    <row r="94" spans="1:2">
      <c r="A94" s="6" t="s">
        <v>74</v>
      </c>
      <c r="B94">
        <v>1</v>
      </c>
    </row>
    <row r="95" spans="1:2">
      <c r="A95" s="6" t="s">
        <v>73</v>
      </c>
      <c r="B95">
        <v>1</v>
      </c>
    </row>
    <row r="96" spans="1:2">
      <c r="A96" s="6" t="s">
        <v>72</v>
      </c>
      <c r="B96">
        <v>1</v>
      </c>
    </row>
    <row r="97" spans="1:2">
      <c r="A97" s="6" t="s">
        <v>71</v>
      </c>
      <c r="B97">
        <v>1</v>
      </c>
    </row>
    <row r="98" spans="1:2">
      <c r="A98" s="6" t="s">
        <v>70</v>
      </c>
      <c r="B98">
        <v>1</v>
      </c>
    </row>
    <row r="99" spans="1:2">
      <c r="A99" s="6" t="s">
        <v>69</v>
      </c>
      <c r="B99">
        <v>1</v>
      </c>
    </row>
    <row r="100" spans="1:2">
      <c r="A100" s="6" t="s">
        <v>68</v>
      </c>
      <c r="B100">
        <v>1</v>
      </c>
    </row>
    <row r="101" spans="1:2">
      <c r="A101" s="6" t="s">
        <v>67</v>
      </c>
      <c r="B101">
        <v>1</v>
      </c>
    </row>
    <row r="102" spans="1:2">
      <c r="A102" s="6" t="s">
        <v>66</v>
      </c>
      <c r="B102">
        <v>1</v>
      </c>
    </row>
    <row r="103" spans="1:2">
      <c r="A103" s="6" t="s">
        <v>65</v>
      </c>
      <c r="B103">
        <v>1</v>
      </c>
    </row>
    <row r="104" spans="1:2">
      <c r="A104" s="6" t="s">
        <v>64</v>
      </c>
      <c r="B104">
        <v>2</v>
      </c>
    </row>
    <row r="105" spans="1:2">
      <c r="A105" s="6" t="s">
        <v>63</v>
      </c>
      <c r="B105">
        <v>2</v>
      </c>
    </row>
    <row r="106" spans="1:2">
      <c r="A106" s="6" t="s">
        <v>62</v>
      </c>
      <c r="B106">
        <v>1</v>
      </c>
    </row>
    <row r="107" spans="1:2">
      <c r="A107" s="6" t="s">
        <v>61</v>
      </c>
      <c r="B107">
        <v>1</v>
      </c>
    </row>
    <row r="108" spans="1:2">
      <c r="A108" s="6" t="s">
        <v>60</v>
      </c>
      <c r="B108">
        <v>1</v>
      </c>
    </row>
    <row r="109" spans="1:2">
      <c r="A109" s="6" t="s">
        <v>59</v>
      </c>
      <c r="B109">
        <v>1</v>
      </c>
    </row>
    <row r="110" spans="1:2">
      <c r="A110" s="6" t="s">
        <v>184</v>
      </c>
      <c r="B110">
        <v>1</v>
      </c>
    </row>
    <row r="111" spans="1:2">
      <c r="A111" s="6" t="s">
        <v>183</v>
      </c>
      <c r="B111">
        <v>1</v>
      </c>
    </row>
    <row r="112" spans="1:2">
      <c r="A112" s="6" t="s">
        <v>182</v>
      </c>
      <c r="B112">
        <v>2</v>
      </c>
    </row>
    <row r="113" spans="1:2">
      <c r="A113" s="6" t="s">
        <v>181</v>
      </c>
      <c r="B113">
        <v>1</v>
      </c>
    </row>
    <row r="114" spans="1:2">
      <c r="A114" s="6" t="s">
        <v>180</v>
      </c>
      <c r="B114">
        <v>2</v>
      </c>
    </row>
    <row r="115" spans="1:2">
      <c r="A115" s="6" t="s">
        <v>179</v>
      </c>
      <c r="B115">
        <v>2</v>
      </c>
    </row>
    <row r="116" spans="1:2">
      <c r="A116" s="6" t="s">
        <v>178</v>
      </c>
      <c r="B116">
        <v>1</v>
      </c>
    </row>
    <row r="117" spans="1:2">
      <c r="A117" s="6" t="s">
        <v>177</v>
      </c>
      <c r="B117">
        <v>2</v>
      </c>
    </row>
    <row r="118" spans="1:2">
      <c r="A118" s="6" t="s">
        <v>176</v>
      </c>
      <c r="B118">
        <v>2</v>
      </c>
    </row>
    <row r="119" spans="1:2">
      <c r="A119" s="6" t="s">
        <v>175</v>
      </c>
      <c r="B119">
        <v>2</v>
      </c>
    </row>
    <row r="120" spans="1:2">
      <c r="A120" s="6" t="s">
        <v>174</v>
      </c>
      <c r="B120">
        <v>1</v>
      </c>
    </row>
    <row r="121" spans="1:2">
      <c r="A121" s="6" t="s">
        <v>173</v>
      </c>
      <c r="B121">
        <v>2</v>
      </c>
    </row>
    <row r="122" spans="1:2">
      <c r="A122" s="6" t="s">
        <v>172</v>
      </c>
      <c r="B122">
        <v>1</v>
      </c>
    </row>
    <row r="123" spans="1:2">
      <c r="A123" s="6" t="s">
        <v>171</v>
      </c>
      <c r="B123">
        <v>1</v>
      </c>
    </row>
    <row r="124" spans="1:2">
      <c r="A124" s="6" t="s">
        <v>170</v>
      </c>
      <c r="B124">
        <v>1</v>
      </c>
    </row>
    <row r="125" spans="1:2">
      <c r="A125" s="6" t="s">
        <v>169</v>
      </c>
      <c r="B125">
        <v>2</v>
      </c>
    </row>
    <row r="126" spans="1:2">
      <c r="A126" s="6" t="s">
        <v>168</v>
      </c>
      <c r="B126">
        <v>1</v>
      </c>
    </row>
    <row r="127" spans="1:2">
      <c r="A127" s="6" t="s">
        <v>167</v>
      </c>
      <c r="B127">
        <v>1</v>
      </c>
    </row>
    <row r="128" spans="1:2">
      <c r="A128" s="6" t="s">
        <v>166</v>
      </c>
      <c r="B128">
        <v>1</v>
      </c>
    </row>
    <row r="129" spans="1:2">
      <c r="A129" s="6" t="s">
        <v>116</v>
      </c>
      <c r="B129">
        <v>2</v>
      </c>
    </row>
    <row r="130" spans="1:2">
      <c r="A130" s="6" t="s">
        <v>115</v>
      </c>
      <c r="B130">
        <v>1</v>
      </c>
    </row>
    <row r="131" spans="1:2">
      <c r="A131" s="6" t="s">
        <v>114</v>
      </c>
    </row>
    <row r="132" spans="1:2">
      <c r="A132" s="6" t="s">
        <v>113</v>
      </c>
      <c r="B132">
        <v>2</v>
      </c>
    </row>
    <row r="133" spans="1:2">
      <c r="A133" s="6" t="s">
        <v>112</v>
      </c>
    </row>
    <row r="134" spans="1:2">
      <c r="A134" s="6" t="s">
        <v>111</v>
      </c>
      <c r="B134">
        <v>2</v>
      </c>
    </row>
    <row r="135" spans="1:2">
      <c r="A135" s="6" t="s">
        <v>110</v>
      </c>
      <c r="B135">
        <v>1</v>
      </c>
    </row>
    <row r="136" spans="1:2">
      <c r="A136" s="6" t="s">
        <v>109</v>
      </c>
      <c r="B136">
        <v>2</v>
      </c>
    </row>
    <row r="137" spans="1:2">
      <c r="A137" s="6" t="s">
        <v>108</v>
      </c>
      <c r="B137">
        <v>1</v>
      </c>
    </row>
    <row r="138" spans="1:2">
      <c r="A138" s="6" t="s">
        <v>107</v>
      </c>
      <c r="B138">
        <v>2</v>
      </c>
    </row>
    <row r="139" spans="1:2">
      <c r="A139" s="6" t="s">
        <v>106</v>
      </c>
    </row>
    <row r="140" spans="1:2">
      <c r="A140" s="6" t="s">
        <v>105</v>
      </c>
      <c r="B140">
        <v>1</v>
      </c>
    </row>
    <row r="141" spans="1:2">
      <c r="A141" s="6" t="s">
        <v>104</v>
      </c>
      <c r="B141">
        <v>1</v>
      </c>
    </row>
    <row r="142" spans="1:2">
      <c r="A142" s="6" t="s">
        <v>103</v>
      </c>
      <c r="B142">
        <v>1</v>
      </c>
    </row>
    <row r="143" spans="1:2">
      <c r="A143" s="6" t="s">
        <v>131</v>
      </c>
    </row>
    <row r="144" spans="1:2">
      <c r="A144" s="6" t="s">
        <v>130</v>
      </c>
      <c r="B144">
        <v>1</v>
      </c>
    </row>
    <row r="145" spans="1:2">
      <c r="A145" s="6" t="s">
        <v>129</v>
      </c>
      <c r="B145">
        <v>1</v>
      </c>
    </row>
    <row r="146" spans="1:2">
      <c r="A146" s="6" t="s">
        <v>128</v>
      </c>
      <c r="B146">
        <v>2</v>
      </c>
    </row>
    <row r="147" spans="1:2">
      <c r="A147" s="6" t="s">
        <v>127</v>
      </c>
      <c r="B147">
        <v>2</v>
      </c>
    </row>
    <row r="148" spans="1:2">
      <c r="A148" s="6" t="s">
        <v>126</v>
      </c>
      <c r="B148">
        <v>2</v>
      </c>
    </row>
    <row r="149" spans="1:2">
      <c r="A149" s="6" t="s">
        <v>125</v>
      </c>
      <c r="B149">
        <v>1</v>
      </c>
    </row>
    <row r="150" spans="1:2">
      <c r="A150" s="6" t="s">
        <v>124</v>
      </c>
      <c r="B150">
        <v>1</v>
      </c>
    </row>
    <row r="151" spans="1:2">
      <c r="A151" s="6" t="s">
        <v>123</v>
      </c>
      <c r="B151">
        <v>1</v>
      </c>
    </row>
    <row r="152" spans="1:2">
      <c r="A152" s="6" t="s">
        <v>122</v>
      </c>
      <c r="B152">
        <v>1</v>
      </c>
    </row>
    <row r="153" spans="1:2">
      <c r="A153" s="6" t="s">
        <v>121</v>
      </c>
    </row>
    <row r="154" spans="1:2">
      <c r="A154" s="6" t="s">
        <v>120</v>
      </c>
      <c r="B154">
        <v>1</v>
      </c>
    </row>
    <row r="155" spans="1:2">
      <c r="A155" s="6" t="s">
        <v>119</v>
      </c>
      <c r="B155">
        <v>2</v>
      </c>
    </row>
    <row r="156" spans="1:2">
      <c r="A156" s="6" t="s">
        <v>118</v>
      </c>
      <c r="B156">
        <v>1</v>
      </c>
    </row>
    <row r="157" spans="1:2">
      <c r="A157" s="6" t="s">
        <v>117</v>
      </c>
      <c r="B157">
        <v>1</v>
      </c>
    </row>
    <row r="158" spans="1:2">
      <c r="A158" s="6" t="s">
        <v>153</v>
      </c>
      <c r="B158">
        <v>1</v>
      </c>
    </row>
    <row r="159" spans="1:2">
      <c r="A159" s="6" t="s">
        <v>152</v>
      </c>
      <c r="B159">
        <v>1</v>
      </c>
    </row>
    <row r="160" spans="1:2">
      <c r="A160" s="6" t="s">
        <v>151</v>
      </c>
      <c r="B160">
        <v>1</v>
      </c>
    </row>
    <row r="161" spans="1:2">
      <c r="A161" s="6" t="s">
        <v>150</v>
      </c>
      <c r="B161">
        <v>1</v>
      </c>
    </row>
    <row r="162" spans="1:2">
      <c r="A162" s="6" t="s">
        <v>149</v>
      </c>
      <c r="B162">
        <v>2</v>
      </c>
    </row>
    <row r="163" spans="1:2">
      <c r="A163" s="6" t="s">
        <v>148</v>
      </c>
      <c r="B163">
        <v>1</v>
      </c>
    </row>
    <row r="164" spans="1:2">
      <c r="A164" s="6" t="s">
        <v>147</v>
      </c>
      <c r="B164">
        <v>2</v>
      </c>
    </row>
    <row r="165" spans="1:2">
      <c r="A165" s="6" t="s">
        <v>146</v>
      </c>
      <c r="B165">
        <v>2</v>
      </c>
    </row>
    <row r="166" spans="1:2">
      <c r="A166" s="6" t="s">
        <v>145</v>
      </c>
      <c r="B166">
        <v>2</v>
      </c>
    </row>
    <row r="167" spans="1:2">
      <c r="A167" s="6" t="s">
        <v>144</v>
      </c>
      <c r="B167">
        <v>6</v>
      </c>
    </row>
    <row r="168" spans="1:2">
      <c r="A168" s="6" t="s">
        <v>143</v>
      </c>
      <c r="B168">
        <v>1</v>
      </c>
    </row>
    <row r="169" spans="1:2">
      <c r="A169" s="6" t="s">
        <v>142</v>
      </c>
      <c r="B169">
        <v>5</v>
      </c>
    </row>
    <row r="170" spans="1:2">
      <c r="A170" s="6" t="s">
        <v>141</v>
      </c>
      <c r="B170">
        <v>1</v>
      </c>
    </row>
    <row r="171" spans="1:2">
      <c r="A171" s="6" t="s">
        <v>140</v>
      </c>
      <c r="B171">
        <v>1</v>
      </c>
    </row>
    <row r="172" spans="1:2">
      <c r="A172" s="6" t="s">
        <v>139</v>
      </c>
      <c r="B172">
        <v>1</v>
      </c>
    </row>
    <row r="173" spans="1:2">
      <c r="A173" s="6" t="s">
        <v>138</v>
      </c>
      <c r="B173">
        <v>2</v>
      </c>
    </row>
    <row r="174" spans="1:2">
      <c r="A174" s="6" t="s">
        <v>137</v>
      </c>
      <c r="B174">
        <v>1</v>
      </c>
    </row>
    <row r="175" spans="1:2">
      <c r="A175" s="6" t="s">
        <v>136</v>
      </c>
      <c r="B175">
        <v>1</v>
      </c>
    </row>
    <row r="176" spans="1:2">
      <c r="A176" s="6" t="s">
        <v>135</v>
      </c>
      <c r="B176">
        <v>1</v>
      </c>
    </row>
    <row r="177" spans="1:2">
      <c r="A177" s="6" t="s">
        <v>134</v>
      </c>
      <c r="B177">
        <v>1</v>
      </c>
    </row>
    <row r="178" spans="1:2">
      <c r="A178" s="6" t="s">
        <v>133</v>
      </c>
      <c r="B178">
        <v>1</v>
      </c>
    </row>
    <row r="179" spans="1:2">
      <c r="A179" s="6" t="s">
        <v>132</v>
      </c>
      <c r="B179">
        <v>1</v>
      </c>
    </row>
    <row r="180" spans="1:2">
      <c r="A180" s="6" t="s">
        <v>197</v>
      </c>
      <c r="B180">
        <v>3</v>
      </c>
    </row>
    <row r="181" spans="1:2">
      <c r="A181" s="6" t="s">
        <v>194</v>
      </c>
      <c r="B181">
        <v>1</v>
      </c>
    </row>
    <row r="182" spans="1:2">
      <c r="A182" s="6" t="s">
        <v>193</v>
      </c>
      <c r="B182">
        <v>2</v>
      </c>
    </row>
    <row r="183" spans="1:2">
      <c r="A183" s="6" t="s">
        <v>192</v>
      </c>
      <c r="B183">
        <v>1</v>
      </c>
    </row>
    <row r="184" spans="1:2">
      <c r="A184" s="6" t="s">
        <v>191</v>
      </c>
      <c r="B184">
        <v>2</v>
      </c>
    </row>
    <row r="185" spans="1:2">
      <c r="A185" s="6" t="s">
        <v>190</v>
      </c>
      <c r="B185">
        <v>1</v>
      </c>
    </row>
    <row r="186" spans="1:2">
      <c r="A186" s="6" t="s">
        <v>189</v>
      </c>
      <c r="B186">
        <v>1</v>
      </c>
    </row>
    <row r="187" spans="1:2">
      <c r="A187" s="6" t="s">
        <v>188</v>
      </c>
      <c r="B187">
        <v>2</v>
      </c>
    </row>
    <row r="188" spans="1:2">
      <c r="A188" s="6" t="s">
        <v>187</v>
      </c>
      <c r="B188">
        <v>1</v>
      </c>
    </row>
    <row r="189" spans="1:2">
      <c r="A189" s="6" t="s">
        <v>186</v>
      </c>
      <c r="B189">
        <v>1</v>
      </c>
    </row>
    <row r="190" spans="1:2">
      <c r="A190" s="6" t="s">
        <v>185</v>
      </c>
      <c r="B190">
        <v>1</v>
      </c>
    </row>
    <row r="191" spans="1:2">
      <c r="A191" s="6" t="s">
        <v>102</v>
      </c>
      <c r="B191">
        <v>3</v>
      </c>
    </row>
    <row r="192" spans="1:2">
      <c r="A192" s="6" t="s">
        <v>101</v>
      </c>
      <c r="B192">
        <v>3</v>
      </c>
    </row>
    <row r="193" spans="1:2">
      <c r="A193" s="6" t="s">
        <v>100</v>
      </c>
      <c r="B193">
        <v>4</v>
      </c>
    </row>
    <row r="194" spans="1:2">
      <c r="A194" s="6" t="s">
        <v>99</v>
      </c>
      <c r="B194">
        <v>1</v>
      </c>
    </row>
    <row r="195" spans="1:2">
      <c r="A195" s="6" t="s">
        <v>98</v>
      </c>
      <c r="B195">
        <v>1</v>
      </c>
    </row>
    <row r="196" spans="1:2">
      <c r="A196" s="6" t="s">
        <v>97</v>
      </c>
      <c r="B196">
        <v>1</v>
      </c>
    </row>
    <row r="197" spans="1:2">
      <c r="A197" s="6" t="s">
        <v>96</v>
      </c>
      <c r="B197">
        <v>1</v>
      </c>
    </row>
    <row r="198" spans="1:2">
      <c r="A198" s="6" t="s">
        <v>95</v>
      </c>
      <c r="B198">
        <v>1</v>
      </c>
    </row>
    <row r="199" spans="1:2">
      <c r="A199" s="6" t="s">
        <v>94</v>
      </c>
      <c r="B199">
        <v>1</v>
      </c>
    </row>
    <row r="200" spans="1:2">
      <c r="A200" s="6" t="s">
        <v>93</v>
      </c>
      <c r="B200">
        <v>3</v>
      </c>
    </row>
    <row r="201" spans="1:2">
      <c r="A201" s="6" t="s">
        <v>92</v>
      </c>
      <c r="B201">
        <v>3</v>
      </c>
    </row>
    <row r="202" spans="1:2">
      <c r="A202" s="6" t="s">
        <v>91</v>
      </c>
      <c r="B202">
        <v>1</v>
      </c>
    </row>
    <row r="203" spans="1:2">
      <c r="A203" s="6" t="s">
        <v>90</v>
      </c>
      <c r="B203">
        <v>3</v>
      </c>
    </row>
    <row r="204" spans="1:2">
      <c r="A204" s="6" t="s">
        <v>89</v>
      </c>
      <c r="B204">
        <v>1</v>
      </c>
    </row>
    <row r="205" spans="1:2">
      <c r="A205" s="6" t="s">
        <v>88</v>
      </c>
      <c r="B205">
        <v>1</v>
      </c>
    </row>
    <row r="206" spans="1:2">
      <c r="A206" s="6" t="s">
        <v>87</v>
      </c>
      <c r="B206">
        <v>1</v>
      </c>
    </row>
    <row r="207" spans="1:2">
      <c r="A207" s="6" t="s">
        <v>86</v>
      </c>
      <c r="B207">
        <v>1</v>
      </c>
    </row>
    <row r="208" spans="1:2">
      <c r="A208" s="6" t="s">
        <v>85</v>
      </c>
      <c r="B208">
        <v>1</v>
      </c>
    </row>
    <row r="209" spans="1:2">
      <c r="A209" s="6" t="s">
        <v>84</v>
      </c>
      <c r="B209">
        <v>1</v>
      </c>
    </row>
    <row r="210" spans="1:2">
      <c r="A210" s="6" t="s">
        <v>83</v>
      </c>
      <c r="B210">
        <v>1</v>
      </c>
    </row>
    <row r="211" spans="1:2">
      <c r="A211" s="6" t="s">
        <v>82</v>
      </c>
      <c r="B211">
        <v>1</v>
      </c>
    </row>
    <row r="212" spans="1:2">
      <c r="A212" s="6" t="s">
        <v>81</v>
      </c>
      <c r="B212">
        <v>1</v>
      </c>
    </row>
    <row r="213" spans="1:2">
      <c r="A213" s="6" t="s">
        <v>80</v>
      </c>
      <c r="B213">
        <v>1</v>
      </c>
    </row>
    <row r="214" spans="1:2">
      <c r="A214" s="6" t="s">
        <v>79</v>
      </c>
      <c r="B214">
        <v>1</v>
      </c>
    </row>
    <row r="215" spans="1:2">
      <c r="A215" s="6" t="s">
        <v>493</v>
      </c>
    </row>
    <row r="216" spans="1:2">
      <c r="A216" s="6" t="s">
        <v>491</v>
      </c>
      <c r="B216">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E359-BC8D-4E0A-8E91-F17BCC1C7946}">
  <sheetPr codeName="Sheet1"/>
  <dimension ref="A1:M238"/>
  <sheetViews>
    <sheetView showGridLines="0" zoomScale="103" workbookViewId="0">
      <selection activeCell="F3" sqref="F3"/>
    </sheetView>
  </sheetViews>
  <sheetFormatPr baseColWidth="10" defaultColWidth="8.83203125" defaultRowHeight="15"/>
  <cols>
    <col min="1" max="1" width="11" customWidth="1"/>
    <col min="2" max="2" width="12.6640625" style="19" customWidth="1"/>
    <col min="3" max="3" width="60.5" style="73" customWidth="1"/>
    <col min="4" max="4" width="14" customWidth="1"/>
    <col min="6" max="6" width="14.5" customWidth="1"/>
    <col min="7" max="7" width="6" customWidth="1"/>
    <col min="8" max="8" width="22.83203125" customWidth="1"/>
    <col min="9" max="9" width="27.6640625" customWidth="1"/>
    <col min="10" max="10" width="9.5" hidden="1" customWidth="1"/>
    <col min="11" max="11" width="14.83203125" customWidth="1"/>
    <col min="13" max="13" width="8.83203125" customWidth="1"/>
  </cols>
  <sheetData>
    <row r="1" spans="1:13" ht="16" thickBot="1">
      <c r="B1" s="18"/>
    </row>
    <row r="2" spans="1:13" ht="24" customHeight="1" thickBot="1">
      <c r="A2" s="173" t="s">
        <v>857</v>
      </c>
      <c r="B2" s="174"/>
      <c r="C2" s="174"/>
      <c r="D2" s="175"/>
      <c r="E2" s="54"/>
      <c r="F2" s="56" t="s">
        <v>531</v>
      </c>
      <c r="H2" s="173" t="s">
        <v>900</v>
      </c>
      <c r="I2" s="174"/>
      <c r="J2" s="174"/>
      <c r="K2" s="175"/>
      <c r="L2" s="54"/>
      <c r="M2" s="54"/>
    </row>
    <row r="3" spans="1:13" ht="17" customHeight="1" thickBot="1"/>
    <row r="4" spans="1:13" ht="308" customHeight="1" thickBot="1">
      <c r="A4" s="176" t="s">
        <v>899</v>
      </c>
      <c r="B4" s="179"/>
      <c r="C4" s="179"/>
      <c r="D4" s="180"/>
      <c r="E4" s="55"/>
      <c r="F4" s="55"/>
      <c r="H4" s="176" t="s">
        <v>898</v>
      </c>
      <c r="I4" s="177"/>
      <c r="J4" s="177"/>
      <c r="K4" s="178"/>
    </row>
    <row r="5" spans="1:13" ht="16" thickBot="1">
      <c r="B5" s="18"/>
    </row>
    <row r="6" spans="1:13" ht="48.75" customHeight="1" thickBot="1">
      <c r="A6" s="81" t="s">
        <v>748</v>
      </c>
      <c r="B6" s="82" t="s">
        <v>744</v>
      </c>
      <c r="C6" s="82" t="s">
        <v>745</v>
      </c>
      <c r="D6" s="83" t="s">
        <v>746</v>
      </c>
      <c r="E6" s="80"/>
      <c r="F6" s="80"/>
      <c r="G6" s="80"/>
      <c r="H6" s="84" t="s">
        <v>865</v>
      </c>
      <c r="I6" s="84" t="s">
        <v>889</v>
      </c>
      <c r="J6" s="19"/>
      <c r="K6" s="19"/>
      <c r="L6" s="19"/>
    </row>
    <row r="7" spans="1:13" ht="16">
      <c r="A7" s="107" t="s">
        <v>747</v>
      </c>
      <c r="B7" s="85" t="s">
        <v>250</v>
      </c>
      <c r="C7" s="108" t="s">
        <v>532</v>
      </c>
      <c r="D7" s="109" t="str">
        <f>IFERROR(IF(VLOOKUP(Input[[#This Row],[Feature ID]],H:J,3,0)="yes","Yes","No"),IF(A7="O","No","Yes"))</f>
        <v>Yes</v>
      </c>
      <c r="E7" s="80"/>
      <c r="F7" s="80"/>
      <c r="G7" s="80"/>
      <c r="H7" s="110"/>
      <c r="I7" s="111"/>
      <c r="J7" s="80" t="str">
        <f t="shared" ref="J7" si="0">IF(OR(I7="Yes",I7="Y",I7="met",AND(ISNUMBER(I7),I7&gt;0),I7="P"),"Yes","")</f>
        <v/>
      </c>
      <c r="K7" s="80"/>
      <c r="L7" s="80"/>
    </row>
    <row r="8" spans="1:13" ht="16">
      <c r="A8" s="112" t="s">
        <v>747</v>
      </c>
      <c r="B8" s="86" t="s">
        <v>247</v>
      </c>
      <c r="C8" s="113" t="s">
        <v>533</v>
      </c>
      <c r="D8" s="109" t="str">
        <f>IFERROR(IF(VLOOKUP(Input[[#This Row],[Feature ID]],H:J,3,0)="yes","Yes","No"),IF(A8="O","No","Yes"))</f>
        <v>Yes</v>
      </c>
      <c r="E8" s="80"/>
      <c r="F8" s="80"/>
      <c r="G8" s="80"/>
      <c r="H8" s="110"/>
      <c r="I8" s="111"/>
      <c r="J8" s="80" t="str">
        <f>IF(OR(I8="Yes",I8="Y",I8="met",AND(ISNUMBER(I8),I8&gt;0),I8="P"),"Yes","")</f>
        <v/>
      </c>
      <c r="K8" s="80"/>
      <c r="L8" s="80"/>
    </row>
    <row r="9" spans="1:13" ht="16">
      <c r="A9" s="112" t="s">
        <v>747</v>
      </c>
      <c r="B9" s="86" t="s">
        <v>244</v>
      </c>
      <c r="C9" s="114" t="s">
        <v>534</v>
      </c>
      <c r="D9" s="109" t="str">
        <f>IFERROR(IF(VLOOKUP(Input[[#This Row],[Feature ID]],H:J,3,0)="yes","Yes","No"),IF(A9="O","No","Yes"))</f>
        <v>Yes</v>
      </c>
      <c r="E9" s="115"/>
      <c r="F9" s="80"/>
      <c r="G9" s="80"/>
      <c r="H9" s="110"/>
      <c r="I9" s="111"/>
      <c r="J9" s="80" t="str">
        <f t="shared" ref="J9:J72" si="1">IF(OR(I9="Yes",I9="Y",I9="met",AND(ISNUMBER(I9),I9&gt;0),I9="P"),"Yes","")</f>
        <v/>
      </c>
      <c r="K9" s="80"/>
      <c r="L9" s="80"/>
    </row>
    <row r="10" spans="1:13" ht="16">
      <c r="A10" s="112" t="s">
        <v>747</v>
      </c>
      <c r="B10" s="86" t="s">
        <v>243</v>
      </c>
      <c r="C10" s="116" t="s">
        <v>535</v>
      </c>
      <c r="D10" s="109" t="str">
        <f>IFERROR(IF(VLOOKUP(Input[[#This Row],[Feature ID]],H:J,3,0)="yes","Yes","No"),IF(A10="O","No","Yes"))</f>
        <v>Yes</v>
      </c>
      <c r="E10" s="115"/>
      <c r="F10" s="80"/>
      <c r="G10" s="80"/>
      <c r="H10" s="110"/>
      <c r="I10" s="111"/>
      <c r="J10" s="80" t="str">
        <f t="shared" si="1"/>
        <v/>
      </c>
      <c r="K10" s="80"/>
      <c r="L10" s="80"/>
    </row>
    <row r="11" spans="1:13" ht="16">
      <c r="A11" s="112" t="s">
        <v>747</v>
      </c>
      <c r="B11" s="86" t="s">
        <v>242</v>
      </c>
      <c r="C11" s="108" t="s">
        <v>536</v>
      </c>
      <c r="D11" s="109" t="str">
        <f>IFERROR(IF(VLOOKUP(Input[[#This Row],[Feature ID]],H:J,3,0)="yes","Yes","No"),IF(A11="O","No","Yes"))</f>
        <v>Yes</v>
      </c>
      <c r="E11" s="80"/>
      <c r="F11" s="80"/>
      <c r="G11" s="80"/>
      <c r="H11" s="110"/>
      <c r="I11" s="111"/>
      <c r="J11" s="80" t="str">
        <f t="shared" si="1"/>
        <v/>
      </c>
      <c r="K11" s="80"/>
      <c r="L11" s="80"/>
    </row>
    <row r="12" spans="1:13" ht="16">
      <c r="A12" s="112" t="s">
        <v>747</v>
      </c>
      <c r="B12" s="86" t="s">
        <v>240</v>
      </c>
      <c r="C12" s="117" t="s">
        <v>537</v>
      </c>
      <c r="D12" s="109" t="str">
        <f>IFERROR(IF(VLOOKUP(Input[[#This Row],[Feature ID]],H:J,3,0)="yes","Yes","No"),IF(A12="O","No","Yes"))</f>
        <v>Yes</v>
      </c>
      <c r="E12" s="80"/>
      <c r="F12" s="80"/>
      <c r="G12" s="80"/>
      <c r="H12" s="110"/>
      <c r="I12" s="111"/>
      <c r="J12" s="80" t="str">
        <f t="shared" si="1"/>
        <v/>
      </c>
      <c r="K12" s="80"/>
      <c r="L12" s="80"/>
    </row>
    <row r="13" spans="1:13" ht="16">
      <c r="A13" s="112" t="s">
        <v>747</v>
      </c>
      <c r="B13" s="86" t="s">
        <v>238</v>
      </c>
      <c r="C13" s="108" t="s">
        <v>538</v>
      </c>
      <c r="D13" s="109" t="str">
        <f>IFERROR(IF(VLOOKUP(Input[[#This Row],[Feature ID]],H:J,3,0)="yes","Yes","No"),IF(A13="O","No","Yes"))</f>
        <v>Yes</v>
      </c>
      <c r="E13" s="80"/>
      <c r="F13" s="80"/>
      <c r="G13" s="80"/>
      <c r="H13" s="110"/>
      <c r="I13" s="111"/>
      <c r="J13" s="80" t="str">
        <f t="shared" si="1"/>
        <v/>
      </c>
      <c r="K13" s="80"/>
      <c r="L13" s="80"/>
    </row>
    <row r="14" spans="1:13" ht="16">
      <c r="A14" s="118" t="s">
        <v>747</v>
      </c>
      <c r="B14" s="86" t="s">
        <v>234</v>
      </c>
      <c r="C14" s="119" t="s">
        <v>539</v>
      </c>
      <c r="D14" s="109" t="str">
        <f>IFERROR(IF(VLOOKUP(Input[[#This Row],[Feature ID]],H:J,3,0)="yes","Yes","No"),IF(A14="O","No","Yes"))</f>
        <v>Yes</v>
      </c>
      <c r="E14" s="80"/>
      <c r="F14" s="80"/>
      <c r="G14" s="80"/>
      <c r="H14" s="110"/>
      <c r="I14" s="111"/>
      <c r="J14" s="80" t="str">
        <f t="shared" si="1"/>
        <v/>
      </c>
      <c r="K14" s="80"/>
      <c r="L14" s="80"/>
    </row>
    <row r="15" spans="1:13" ht="16">
      <c r="A15" s="112" t="s">
        <v>747</v>
      </c>
      <c r="B15" s="86" t="s">
        <v>233</v>
      </c>
      <c r="C15" s="119" t="s">
        <v>540</v>
      </c>
      <c r="D15" s="109" t="str">
        <f>IFERROR(IF(VLOOKUP(Input[[#This Row],[Feature ID]],H:J,3,0)="yes","Yes","No"),IF(A15="O","No","Yes"))</f>
        <v>Yes</v>
      </c>
      <c r="E15" s="80"/>
      <c r="F15" s="80"/>
      <c r="G15" s="80"/>
      <c r="H15" s="110"/>
      <c r="I15" s="111"/>
      <c r="J15" s="80" t="str">
        <f t="shared" si="1"/>
        <v/>
      </c>
      <c r="K15" s="80"/>
      <c r="L15" s="80"/>
    </row>
    <row r="16" spans="1:13" ht="16">
      <c r="A16" s="120" t="s">
        <v>749</v>
      </c>
      <c r="B16" s="86" t="s">
        <v>230</v>
      </c>
      <c r="C16" s="116" t="s">
        <v>541</v>
      </c>
      <c r="D16" s="109" t="str">
        <f>IFERROR(IF(VLOOKUP(Input[[#This Row],[Feature ID]],H:J,3,0)="yes","Yes","No"),IF(A16="O","No","Yes"))</f>
        <v>No</v>
      </c>
      <c r="E16" s="80"/>
      <c r="F16" s="80"/>
      <c r="G16" s="80"/>
      <c r="H16" s="110"/>
      <c r="I16" s="111"/>
      <c r="J16" s="80" t="str">
        <f t="shared" si="1"/>
        <v/>
      </c>
      <c r="K16" s="80"/>
      <c r="L16" s="80"/>
    </row>
    <row r="17" spans="1:12" ht="16">
      <c r="A17" s="120" t="s">
        <v>749</v>
      </c>
      <c r="B17" s="86" t="s">
        <v>227</v>
      </c>
      <c r="C17" s="116" t="s">
        <v>542</v>
      </c>
      <c r="D17" s="109" t="str">
        <f>IFERROR(IF(VLOOKUP(Input[[#This Row],[Feature ID]],H:J,3,0)="yes","Yes","No"),IF(A17="O","No","Yes"))</f>
        <v>No</v>
      </c>
      <c r="E17" s="80"/>
      <c r="F17" s="80"/>
      <c r="G17" s="80"/>
      <c r="H17" s="110"/>
      <c r="I17" s="111"/>
      <c r="J17" s="80" t="str">
        <f t="shared" si="1"/>
        <v/>
      </c>
      <c r="K17" s="80"/>
      <c r="L17" s="80"/>
    </row>
    <row r="18" spans="1:12" ht="16">
      <c r="A18" s="120" t="s">
        <v>749</v>
      </c>
      <c r="B18" s="86" t="s">
        <v>225</v>
      </c>
      <c r="C18" s="117" t="s">
        <v>543</v>
      </c>
      <c r="D18" s="109" t="str">
        <f>IFERROR(IF(VLOOKUP(Input[[#This Row],[Feature ID]],H:J,3,0)="yes","Yes","No"),IF(A18="O","No","Yes"))</f>
        <v>No</v>
      </c>
      <c r="E18" s="80"/>
      <c r="F18" s="80"/>
      <c r="G18" s="80"/>
      <c r="H18" s="110"/>
      <c r="I18" s="111"/>
      <c r="J18" s="80" t="str">
        <f t="shared" si="1"/>
        <v/>
      </c>
      <c r="K18" s="80"/>
      <c r="L18" s="80"/>
    </row>
    <row r="19" spans="1:12" ht="16">
      <c r="A19" s="120" t="s">
        <v>749</v>
      </c>
      <c r="B19" s="86" t="s">
        <v>223</v>
      </c>
      <c r="C19" s="116" t="s">
        <v>544</v>
      </c>
      <c r="D19" s="109" t="str">
        <f>IFERROR(IF(VLOOKUP(Input[[#This Row],[Feature ID]],H:J,3,0)="yes","Yes","No"),IF(A19="O","No","Yes"))</f>
        <v>No</v>
      </c>
      <c r="E19" s="80"/>
      <c r="F19" s="80"/>
      <c r="G19" s="80"/>
      <c r="H19" s="110"/>
      <c r="I19" s="111"/>
      <c r="J19" s="80" t="str">
        <f t="shared" si="1"/>
        <v/>
      </c>
      <c r="K19" s="80"/>
      <c r="L19" s="80"/>
    </row>
    <row r="20" spans="1:12" ht="16">
      <c r="A20" s="120" t="s">
        <v>749</v>
      </c>
      <c r="B20" s="86" t="s">
        <v>220</v>
      </c>
      <c r="C20" s="116" t="s">
        <v>545</v>
      </c>
      <c r="D20" s="109" t="str">
        <f>IFERROR(IF(VLOOKUP(Input[[#This Row],[Feature ID]],H:J,3,0)="yes","Yes","No"),IF(A20="O","No","Yes"))</f>
        <v>No</v>
      </c>
      <c r="E20" s="80"/>
      <c r="F20" s="80"/>
      <c r="G20" s="80"/>
      <c r="H20" s="110"/>
      <c r="I20" s="111"/>
      <c r="J20" s="80" t="str">
        <f t="shared" si="1"/>
        <v/>
      </c>
      <c r="K20" s="80"/>
      <c r="L20" s="80"/>
    </row>
    <row r="21" spans="1:12" ht="16">
      <c r="A21" s="120" t="s">
        <v>749</v>
      </c>
      <c r="B21" s="86" t="s">
        <v>217</v>
      </c>
      <c r="C21" s="116" t="s">
        <v>546</v>
      </c>
      <c r="D21" s="109" t="str">
        <f>IFERROR(IF(VLOOKUP(Input[[#This Row],[Feature ID]],H:J,3,0)="yes","Yes","No"),IF(A21="O","No","Yes"))</f>
        <v>No</v>
      </c>
      <c r="E21" s="80"/>
      <c r="F21" s="80"/>
      <c r="G21" s="80"/>
      <c r="H21" s="110"/>
      <c r="I21" s="111"/>
      <c r="J21" s="80" t="str">
        <f t="shared" si="1"/>
        <v/>
      </c>
      <c r="K21" s="80"/>
      <c r="L21" s="80"/>
    </row>
    <row r="22" spans="1:12" ht="16">
      <c r="A22" s="120" t="s">
        <v>749</v>
      </c>
      <c r="B22" s="86" t="s">
        <v>213</v>
      </c>
      <c r="C22" s="116" t="s">
        <v>547</v>
      </c>
      <c r="D22" s="109" t="str">
        <f>IFERROR(IF(VLOOKUP(Input[[#This Row],[Feature ID]],H:J,3,0)="yes","Yes","No"),IF(A22="O","No","Yes"))</f>
        <v>No</v>
      </c>
      <c r="E22" s="80"/>
      <c r="F22" s="80"/>
      <c r="G22" s="80"/>
      <c r="H22" s="110"/>
      <c r="I22" s="111"/>
      <c r="J22" s="80" t="str">
        <f t="shared" si="1"/>
        <v/>
      </c>
      <c r="K22" s="80"/>
      <c r="L22" s="80"/>
    </row>
    <row r="23" spans="1:12" ht="16">
      <c r="A23" s="120" t="s">
        <v>749</v>
      </c>
      <c r="B23" s="86" t="s">
        <v>211</v>
      </c>
      <c r="C23" s="116" t="s">
        <v>548</v>
      </c>
      <c r="D23" s="109" t="str">
        <f>IFERROR(IF(VLOOKUP(Input[[#This Row],[Feature ID]],H:J,3,0)="yes","Yes","No"),IF(A23="O","No","Yes"))</f>
        <v>No</v>
      </c>
      <c r="E23" s="80"/>
      <c r="F23" s="80"/>
      <c r="G23" s="80"/>
      <c r="H23" s="110"/>
      <c r="I23" s="111"/>
      <c r="J23" s="80" t="str">
        <f t="shared" si="1"/>
        <v/>
      </c>
      <c r="K23" s="80"/>
      <c r="L23" s="80"/>
    </row>
    <row r="24" spans="1:12" ht="16">
      <c r="A24" s="120" t="s">
        <v>749</v>
      </c>
      <c r="B24" s="86" t="s">
        <v>209</v>
      </c>
      <c r="C24" s="117" t="s">
        <v>549</v>
      </c>
      <c r="D24" s="109" t="str">
        <f>IFERROR(IF(VLOOKUP(Input[[#This Row],[Feature ID]],H:J,3,0)="yes","Yes","No"),IF(A24="O","No","Yes"))</f>
        <v>No</v>
      </c>
      <c r="E24" s="80"/>
      <c r="F24" s="80"/>
      <c r="G24" s="80"/>
      <c r="H24" s="110"/>
      <c r="I24" s="111"/>
      <c r="J24" s="80" t="str">
        <f t="shared" si="1"/>
        <v/>
      </c>
      <c r="K24" s="80"/>
      <c r="L24" s="80"/>
    </row>
    <row r="25" spans="1:12" ht="16">
      <c r="A25" s="120" t="s">
        <v>749</v>
      </c>
      <c r="B25" s="86" t="s">
        <v>208</v>
      </c>
      <c r="C25" s="117" t="s">
        <v>550</v>
      </c>
      <c r="D25" s="109" t="str">
        <f>IFERROR(IF(VLOOKUP(Input[[#This Row],[Feature ID]],H:J,3,0)="yes","Yes","No"),IF(A25="O","No","Yes"))</f>
        <v>No</v>
      </c>
      <c r="E25" s="80"/>
      <c r="F25" s="80"/>
      <c r="G25" s="80"/>
      <c r="H25" s="110"/>
      <c r="I25" s="111"/>
      <c r="J25" s="80" t="str">
        <f t="shared" si="1"/>
        <v/>
      </c>
      <c r="K25" s="80"/>
      <c r="L25" s="80"/>
    </row>
    <row r="26" spans="1:12" ht="16">
      <c r="A26" s="120" t="s">
        <v>749</v>
      </c>
      <c r="B26" s="86" t="s">
        <v>207</v>
      </c>
      <c r="C26" s="117" t="s">
        <v>551</v>
      </c>
      <c r="D26" s="109" t="str">
        <f>IFERROR(IF(VLOOKUP(Input[[#This Row],[Feature ID]],H:J,3,0)="yes","Yes","No"),IF(A26="O","No","Yes"))</f>
        <v>No</v>
      </c>
      <c r="E26" s="80"/>
      <c r="F26" s="80"/>
      <c r="G26" s="80"/>
      <c r="H26" s="110"/>
      <c r="I26" s="111"/>
      <c r="J26" s="80" t="str">
        <f t="shared" si="1"/>
        <v/>
      </c>
      <c r="K26" s="80"/>
      <c r="L26" s="80"/>
    </row>
    <row r="27" spans="1:12" ht="16">
      <c r="A27" s="120" t="s">
        <v>749</v>
      </c>
      <c r="B27" s="86" t="s">
        <v>206</v>
      </c>
      <c r="C27" s="117" t="s">
        <v>552</v>
      </c>
      <c r="D27" s="109" t="str">
        <f>IFERROR(IF(VLOOKUP(Input[[#This Row],[Feature ID]],H:J,3,0)="yes","Yes","No"),IF(A27="O","No","Yes"))</f>
        <v>No</v>
      </c>
      <c r="E27" s="80"/>
      <c r="F27" s="80"/>
      <c r="G27" s="80"/>
      <c r="H27" s="110"/>
      <c r="I27" s="111"/>
      <c r="J27" s="80" t="str">
        <f t="shared" si="1"/>
        <v/>
      </c>
      <c r="K27" s="80"/>
      <c r="L27" s="80"/>
    </row>
    <row r="28" spans="1:12" ht="16">
      <c r="A28" s="120" t="s">
        <v>749</v>
      </c>
      <c r="B28" s="86" t="s">
        <v>205</v>
      </c>
      <c r="C28" s="117" t="s">
        <v>553</v>
      </c>
      <c r="D28" s="109" t="str">
        <f>IFERROR(IF(VLOOKUP(Input[[#This Row],[Feature ID]],H:J,3,0)="yes","Yes","No"),IF(A28="O","No","Yes"))</f>
        <v>No</v>
      </c>
      <c r="E28" s="80"/>
      <c r="F28" s="80"/>
      <c r="G28" s="80"/>
      <c r="H28" s="110"/>
      <c r="I28" s="111"/>
      <c r="J28" s="80" t="str">
        <f t="shared" si="1"/>
        <v/>
      </c>
      <c r="K28" s="80"/>
      <c r="L28" s="80"/>
    </row>
    <row r="29" spans="1:12" ht="16">
      <c r="A29" s="120" t="s">
        <v>749</v>
      </c>
      <c r="B29" s="86" t="s">
        <v>204</v>
      </c>
      <c r="C29" s="117" t="s">
        <v>554</v>
      </c>
      <c r="D29" s="109" t="str">
        <f>IFERROR(IF(VLOOKUP(Input[[#This Row],[Feature ID]],H:J,3,0)="yes","Yes","No"),IF(A29="O","No","Yes"))</f>
        <v>No</v>
      </c>
      <c r="E29" s="80"/>
      <c r="F29" s="80"/>
      <c r="G29" s="80"/>
      <c r="H29" s="110"/>
      <c r="I29" s="111"/>
      <c r="J29" s="80" t="str">
        <f t="shared" si="1"/>
        <v/>
      </c>
      <c r="K29" s="80"/>
      <c r="L29" s="80"/>
    </row>
    <row r="30" spans="1:12" ht="16">
      <c r="A30" s="120" t="s">
        <v>749</v>
      </c>
      <c r="B30" s="86" t="s">
        <v>203</v>
      </c>
      <c r="C30" s="116" t="s">
        <v>555</v>
      </c>
      <c r="D30" s="109" t="str">
        <f>IFERROR(IF(VLOOKUP(Input[[#This Row],[Feature ID]],H:J,3,0)="yes","Yes","No"),IF(A30="O","No","Yes"))</f>
        <v>No</v>
      </c>
      <c r="E30" s="80"/>
      <c r="F30" s="80"/>
      <c r="G30" s="80"/>
      <c r="H30" s="110"/>
      <c r="I30" s="111"/>
      <c r="J30" s="80" t="str">
        <f t="shared" si="1"/>
        <v/>
      </c>
      <c r="K30" s="80"/>
      <c r="L30" s="80"/>
    </row>
    <row r="31" spans="1:12" ht="16">
      <c r="A31" s="120" t="s">
        <v>749</v>
      </c>
      <c r="B31" s="86" t="s">
        <v>202</v>
      </c>
      <c r="C31" s="116" t="s">
        <v>556</v>
      </c>
      <c r="D31" s="109" t="str">
        <f>IFERROR(IF(VLOOKUP(Input[[#This Row],[Feature ID]],H:J,3,0)="yes","Yes","No"),IF(A31="O","No","Yes"))</f>
        <v>No</v>
      </c>
      <c r="E31" s="80"/>
      <c r="F31" s="80"/>
      <c r="G31" s="80"/>
      <c r="H31" s="110"/>
      <c r="I31" s="111"/>
      <c r="J31" s="80" t="str">
        <f t="shared" si="1"/>
        <v/>
      </c>
      <c r="K31" s="80"/>
      <c r="L31" s="80"/>
    </row>
    <row r="32" spans="1:12" ht="16">
      <c r="A32" s="121" t="s">
        <v>747</v>
      </c>
      <c r="B32" s="87" t="s">
        <v>201</v>
      </c>
      <c r="C32" s="117" t="s">
        <v>557</v>
      </c>
      <c r="D32" s="109" t="str">
        <f>IFERROR(IF(VLOOKUP(Input[[#This Row],[Feature ID]],H:J,3,0)="yes","Yes","No"),IF(A32="O","No","Yes"))</f>
        <v>Yes</v>
      </c>
      <c r="E32" s="80"/>
      <c r="F32" s="80"/>
      <c r="G32" s="80"/>
      <c r="H32" s="110"/>
      <c r="I32" s="111"/>
      <c r="J32" s="80" t="str">
        <f t="shared" si="1"/>
        <v/>
      </c>
      <c r="K32" s="80"/>
      <c r="L32" s="80"/>
    </row>
    <row r="33" spans="1:12" ht="16">
      <c r="A33" s="121" t="s">
        <v>747</v>
      </c>
      <c r="B33" s="87" t="s">
        <v>200</v>
      </c>
      <c r="C33" s="117" t="s">
        <v>558</v>
      </c>
      <c r="D33" s="109" t="str">
        <f>IFERROR(IF(VLOOKUP(Input[[#This Row],[Feature ID]],H:J,3,0)="yes","Yes","No"),IF(A33="O","No","Yes"))</f>
        <v>Yes</v>
      </c>
      <c r="E33" s="80"/>
      <c r="F33" s="80"/>
      <c r="G33" s="80"/>
      <c r="H33" s="110"/>
      <c r="I33" s="111"/>
      <c r="J33" s="80" t="str">
        <f t="shared" si="1"/>
        <v/>
      </c>
      <c r="K33" s="80"/>
      <c r="L33" s="80"/>
    </row>
    <row r="34" spans="1:12" ht="16">
      <c r="A34" s="121" t="s">
        <v>747</v>
      </c>
      <c r="B34" s="87" t="s">
        <v>199</v>
      </c>
      <c r="C34" s="117" t="s">
        <v>559</v>
      </c>
      <c r="D34" s="109" t="str">
        <f>IFERROR(IF(VLOOKUP(Input[[#This Row],[Feature ID]],H:J,3,0)="yes","Yes","No"),IF(A34="O","No","Yes"))</f>
        <v>Yes</v>
      </c>
      <c r="E34" s="80"/>
      <c r="F34" s="80"/>
      <c r="G34" s="80"/>
      <c r="H34" s="110"/>
      <c r="I34" s="111"/>
      <c r="J34" s="80" t="str">
        <f t="shared" si="1"/>
        <v/>
      </c>
      <c r="K34" s="80"/>
      <c r="L34" s="80"/>
    </row>
    <row r="35" spans="1:12" ht="16">
      <c r="A35" s="121" t="s">
        <v>747</v>
      </c>
      <c r="B35" s="87" t="s">
        <v>198</v>
      </c>
      <c r="C35" s="117" t="s">
        <v>560</v>
      </c>
      <c r="D35" s="109" t="str">
        <f>IFERROR(IF(VLOOKUP(Input[[#This Row],[Feature ID]],H:J,3,0)="yes","Yes","No"),IF(A35="O","No","Yes"))</f>
        <v>Yes</v>
      </c>
      <c r="E35" s="80"/>
      <c r="F35" s="80"/>
      <c r="G35" s="80"/>
      <c r="H35" s="110"/>
      <c r="I35" s="111"/>
      <c r="J35" s="80" t="str">
        <f t="shared" si="1"/>
        <v/>
      </c>
      <c r="K35" s="80"/>
      <c r="L35" s="80"/>
    </row>
    <row r="36" spans="1:12" ht="16">
      <c r="A36" s="121" t="s">
        <v>747</v>
      </c>
      <c r="B36" s="87" t="s">
        <v>197</v>
      </c>
      <c r="C36" s="117" t="s">
        <v>561</v>
      </c>
      <c r="D36" s="109" t="str">
        <f>IFERROR(IF(VLOOKUP(Input[[#This Row],[Feature ID]],H:J,3,0)="yes","Yes","No"),IF(A36="O","No","Yes"))</f>
        <v>Yes</v>
      </c>
      <c r="E36" s="115"/>
      <c r="F36" s="80"/>
      <c r="G36" s="80"/>
      <c r="H36" s="110"/>
      <c r="I36" s="111"/>
      <c r="J36" s="80" t="str">
        <f t="shared" si="1"/>
        <v/>
      </c>
      <c r="K36" s="80"/>
      <c r="L36" s="80"/>
    </row>
    <row r="37" spans="1:12" ht="16">
      <c r="A37" s="120" t="s">
        <v>749</v>
      </c>
      <c r="B37" s="87" t="s">
        <v>196</v>
      </c>
      <c r="C37" s="117" t="s">
        <v>562</v>
      </c>
      <c r="D37" s="109" t="str">
        <f>IFERROR(IF(VLOOKUP(Input[[#This Row],[Feature ID]],H:J,3,0)="yes","Yes","No"),IF(A37="O","No","Yes"))</f>
        <v>No</v>
      </c>
      <c r="E37" s="80"/>
      <c r="F37" s="80"/>
      <c r="G37" s="80"/>
      <c r="H37" s="110"/>
      <c r="I37" s="111"/>
      <c r="J37" s="80" t="str">
        <f t="shared" si="1"/>
        <v/>
      </c>
      <c r="K37" s="80"/>
      <c r="L37" s="80"/>
    </row>
    <row r="38" spans="1:12" ht="16">
      <c r="A38" s="120" t="s">
        <v>749</v>
      </c>
      <c r="B38" s="87" t="s">
        <v>195</v>
      </c>
      <c r="C38" s="117" t="s">
        <v>563</v>
      </c>
      <c r="D38" s="109" t="str">
        <f>IFERROR(IF(VLOOKUP(Input[[#This Row],[Feature ID]],H:J,3,0)="yes","Yes","No"),IF(A38="O","No","Yes"))</f>
        <v>No</v>
      </c>
      <c r="E38" s="80"/>
      <c r="F38" s="80"/>
      <c r="G38" s="80"/>
      <c r="H38" s="110"/>
      <c r="I38" s="111"/>
      <c r="J38" s="80" t="str">
        <f t="shared" si="1"/>
        <v/>
      </c>
      <c r="K38" s="80"/>
      <c r="L38" s="80"/>
    </row>
    <row r="39" spans="1:12" ht="16">
      <c r="A39" s="120" t="s">
        <v>749</v>
      </c>
      <c r="B39" s="87" t="s">
        <v>194</v>
      </c>
      <c r="C39" s="117" t="s">
        <v>564</v>
      </c>
      <c r="D39" s="109" t="str">
        <f>IFERROR(IF(VLOOKUP(Input[[#This Row],[Feature ID]],H:J,3,0)="yes","Yes","No"),IF(A39="O","No","Yes"))</f>
        <v>No</v>
      </c>
      <c r="E39" s="80"/>
      <c r="F39" s="80"/>
      <c r="G39" s="80"/>
      <c r="H39" s="110"/>
      <c r="I39" s="111"/>
      <c r="J39" s="80" t="str">
        <f t="shared" si="1"/>
        <v/>
      </c>
      <c r="K39" s="80"/>
      <c r="L39" s="80"/>
    </row>
    <row r="40" spans="1:12" ht="16">
      <c r="A40" s="120" t="s">
        <v>749</v>
      </c>
      <c r="B40" s="87" t="s">
        <v>193</v>
      </c>
      <c r="C40" s="117" t="s">
        <v>565</v>
      </c>
      <c r="D40" s="109" t="str">
        <f>IFERROR(IF(VLOOKUP(Input[[#This Row],[Feature ID]],H:J,3,0)="yes","Yes","No"),IF(A40="O","No","Yes"))</f>
        <v>No</v>
      </c>
      <c r="E40" s="80"/>
      <c r="F40" s="80"/>
      <c r="G40" s="80"/>
      <c r="H40" s="110"/>
      <c r="I40" s="111"/>
      <c r="J40" s="80" t="str">
        <f t="shared" si="1"/>
        <v/>
      </c>
      <c r="K40" s="80"/>
      <c r="L40" s="80"/>
    </row>
    <row r="41" spans="1:12" ht="16">
      <c r="A41" s="120" t="s">
        <v>749</v>
      </c>
      <c r="B41" s="87" t="s">
        <v>192</v>
      </c>
      <c r="C41" s="117" t="s">
        <v>566</v>
      </c>
      <c r="D41" s="109" t="str">
        <f>IFERROR(IF(VLOOKUP(Input[[#This Row],[Feature ID]],H:J,3,0)="yes","Yes","No"),IF(A41="O","No","Yes"))</f>
        <v>No</v>
      </c>
      <c r="E41" s="80"/>
      <c r="F41" s="80"/>
      <c r="G41" s="80"/>
      <c r="H41" s="110"/>
      <c r="I41" s="111"/>
      <c r="J41" s="80" t="str">
        <f t="shared" si="1"/>
        <v/>
      </c>
      <c r="K41" s="80"/>
      <c r="L41" s="80"/>
    </row>
    <row r="42" spans="1:12" ht="16">
      <c r="A42" s="120" t="s">
        <v>749</v>
      </c>
      <c r="B42" s="87" t="s">
        <v>191</v>
      </c>
      <c r="C42" s="117" t="s">
        <v>567</v>
      </c>
      <c r="D42" s="109" t="str">
        <f>IFERROR(IF(VLOOKUP(Input[[#This Row],[Feature ID]],H:J,3,0)="yes","Yes","No"),IF(A42="O","No","Yes"))</f>
        <v>No</v>
      </c>
      <c r="E42" s="80"/>
      <c r="F42" s="80"/>
      <c r="G42" s="80"/>
      <c r="H42" s="110"/>
      <c r="I42" s="111"/>
      <c r="J42" s="80" t="str">
        <f t="shared" si="1"/>
        <v/>
      </c>
      <c r="K42" s="80"/>
      <c r="L42" s="80"/>
    </row>
    <row r="43" spans="1:12" ht="16">
      <c r="A43" s="120" t="s">
        <v>749</v>
      </c>
      <c r="B43" s="87" t="s">
        <v>190</v>
      </c>
      <c r="C43" s="117" t="s">
        <v>568</v>
      </c>
      <c r="D43" s="109" t="str">
        <f>IFERROR(IF(VLOOKUP(Input[[#This Row],[Feature ID]],H:J,3,0)="yes","Yes","No"),IF(A43="O","No","Yes"))</f>
        <v>No</v>
      </c>
      <c r="E43" s="80"/>
      <c r="F43" s="80"/>
      <c r="G43" s="80"/>
      <c r="H43" s="110"/>
      <c r="I43" s="111"/>
      <c r="J43" s="80" t="str">
        <f t="shared" si="1"/>
        <v/>
      </c>
      <c r="K43" s="80"/>
      <c r="L43" s="80"/>
    </row>
    <row r="44" spans="1:12" ht="16">
      <c r="A44" s="120" t="s">
        <v>749</v>
      </c>
      <c r="B44" s="87" t="s">
        <v>189</v>
      </c>
      <c r="C44" s="117" t="s">
        <v>885</v>
      </c>
      <c r="D44" s="109" t="str">
        <f>IFERROR(IF(VLOOKUP(Input[[#This Row],[Feature ID]],H:J,3,0)="yes","Yes","No"),IF(A44="O","No","Yes"))</f>
        <v>No</v>
      </c>
      <c r="E44" s="80"/>
      <c r="F44" s="80"/>
      <c r="G44" s="80"/>
      <c r="H44" s="110"/>
      <c r="I44" s="111"/>
      <c r="J44" s="80" t="str">
        <f t="shared" si="1"/>
        <v/>
      </c>
      <c r="K44" s="80"/>
      <c r="L44" s="80"/>
    </row>
    <row r="45" spans="1:12" ht="16">
      <c r="A45" s="120" t="s">
        <v>749</v>
      </c>
      <c r="B45" s="87" t="s">
        <v>188</v>
      </c>
      <c r="C45" s="117" t="s">
        <v>886</v>
      </c>
      <c r="D45" s="109" t="str">
        <f>IFERROR(IF(VLOOKUP(Input[[#This Row],[Feature ID]],H:J,3,0)="yes","Yes","No"),IF(A45="O","No","Yes"))</f>
        <v>No</v>
      </c>
      <c r="E45" s="80"/>
      <c r="F45" s="80"/>
      <c r="G45" s="80"/>
      <c r="H45" s="110"/>
      <c r="I45" s="111"/>
      <c r="J45" s="80" t="str">
        <f t="shared" si="1"/>
        <v/>
      </c>
      <c r="K45" s="80"/>
      <c r="L45" s="80"/>
    </row>
    <row r="46" spans="1:12" ht="16">
      <c r="A46" s="120" t="s">
        <v>749</v>
      </c>
      <c r="B46" s="87" t="s">
        <v>187</v>
      </c>
      <c r="C46" s="117" t="s">
        <v>569</v>
      </c>
      <c r="D46" s="109" t="str">
        <f>IFERROR(IF(VLOOKUP(Input[[#This Row],[Feature ID]],H:J,3,0)="yes","Yes","No"),IF(A46="O","No","Yes"))</f>
        <v>No</v>
      </c>
      <c r="E46" s="80"/>
      <c r="F46" s="80"/>
      <c r="G46" s="80"/>
      <c r="H46" s="110"/>
      <c r="I46" s="111"/>
      <c r="J46" s="80" t="str">
        <f t="shared" si="1"/>
        <v/>
      </c>
      <c r="K46" s="80"/>
      <c r="L46" s="80"/>
    </row>
    <row r="47" spans="1:12" ht="16">
      <c r="A47" s="120" t="s">
        <v>749</v>
      </c>
      <c r="B47" s="87" t="s">
        <v>186</v>
      </c>
      <c r="C47" s="117" t="s">
        <v>570</v>
      </c>
      <c r="D47" s="109" t="str">
        <f>IFERROR(IF(VLOOKUP(Input[[#This Row],[Feature ID]],H:J,3,0)="yes","Yes","No"),IF(A47="O","No","Yes"))</f>
        <v>No</v>
      </c>
      <c r="E47" s="80"/>
      <c r="F47" s="80"/>
      <c r="G47" s="80"/>
      <c r="H47" s="110"/>
      <c r="I47" s="111"/>
      <c r="J47" s="80" t="str">
        <f t="shared" si="1"/>
        <v/>
      </c>
      <c r="K47" s="80"/>
      <c r="L47" s="80"/>
    </row>
    <row r="48" spans="1:12" ht="16">
      <c r="A48" s="120" t="s">
        <v>749</v>
      </c>
      <c r="B48" s="87" t="s">
        <v>185</v>
      </c>
      <c r="C48" s="117" t="s">
        <v>571</v>
      </c>
      <c r="D48" s="109" t="str">
        <f>IFERROR(IF(VLOOKUP(Input[[#This Row],[Feature ID]],H:J,3,0)="yes","Yes","No"),IF(A48="O","No","Yes"))</f>
        <v>No</v>
      </c>
      <c r="E48" s="80"/>
      <c r="F48" s="80"/>
      <c r="G48" s="80"/>
      <c r="H48" s="110"/>
      <c r="I48" s="111"/>
      <c r="J48" s="80" t="str">
        <f t="shared" si="1"/>
        <v/>
      </c>
      <c r="K48" s="80"/>
      <c r="L48" s="80"/>
    </row>
    <row r="49" spans="1:12" ht="16">
      <c r="A49" s="122" t="s">
        <v>747</v>
      </c>
      <c r="B49" s="88" t="s">
        <v>184</v>
      </c>
      <c r="C49" s="117" t="s">
        <v>572</v>
      </c>
      <c r="D49" s="109" t="str">
        <f>IFERROR(IF(VLOOKUP(Input[[#This Row],[Feature ID]],H:J,3,0)="yes","Yes","No"),IF(A49="O","No","Yes"))</f>
        <v>Yes</v>
      </c>
      <c r="E49" s="80"/>
      <c r="F49" s="80"/>
      <c r="G49" s="80"/>
      <c r="H49" s="110"/>
      <c r="I49" s="111"/>
      <c r="J49" s="80" t="str">
        <f t="shared" si="1"/>
        <v/>
      </c>
      <c r="K49" s="80"/>
      <c r="L49" s="80"/>
    </row>
    <row r="50" spans="1:12" ht="16">
      <c r="A50" s="122" t="s">
        <v>747</v>
      </c>
      <c r="B50" s="88" t="s">
        <v>183</v>
      </c>
      <c r="C50" s="117" t="s">
        <v>573</v>
      </c>
      <c r="D50" s="109" t="str">
        <f>IFERROR(IF(VLOOKUP(Input[[#This Row],[Feature ID]],H:J,3,0)="yes","Yes","No"),IF(A50="O","No","Yes"))</f>
        <v>Yes</v>
      </c>
      <c r="E50" s="80"/>
      <c r="F50" s="80"/>
      <c r="G50" s="80"/>
      <c r="H50" s="110"/>
      <c r="I50" s="111"/>
      <c r="J50" s="80" t="str">
        <f t="shared" si="1"/>
        <v/>
      </c>
      <c r="K50" s="80"/>
      <c r="L50" s="80"/>
    </row>
    <row r="51" spans="1:12" ht="16">
      <c r="A51" s="122" t="s">
        <v>747</v>
      </c>
      <c r="B51" s="88" t="s">
        <v>182</v>
      </c>
      <c r="C51" s="117" t="s">
        <v>574</v>
      </c>
      <c r="D51" s="109" t="str">
        <f>IFERROR(IF(VLOOKUP(Input[[#This Row],[Feature ID]],H:J,3,0)="yes","Yes","No"),IF(A51="O","No","Yes"))</f>
        <v>Yes</v>
      </c>
      <c r="E51" s="80"/>
      <c r="F51" s="80"/>
      <c r="G51" s="80"/>
      <c r="H51" s="110"/>
      <c r="I51" s="111"/>
      <c r="J51" s="80" t="str">
        <f t="shared" si="1"/>
        <v/>
      </c>
      <c r="K51" s="80"/>
      <c r="L51" s="80"/>
    </row>
    <row r="52" spans="1:12" ht="16">
      <c r="A52" s="122" t="s">
        <v>747</v>
      </c>
      <c r="B52" s="88" t="s">
        <v>181</v>
      </c>
      <c r="C52" s="117" t="s">
        <v>575</v>
      </c>
      <c r="D52" s="109" t="str">
        <f>IFERROR(IF(VLOOKUP(Input[[#This Row],[Feature ID]],H:J,3,0)="yes","Yes","No"),IF(A52="O","No","Yes"))</f>
        <v>Yes</v>
      </c>
      <c r="E52" s="80"/>
      <c r="F52" s="80"/>
      <c r="G52" s="80"/>
      <c r="H52" s="110"/>
      <c r="I52" s="111"/>
      <c r="J52" s="80" t="str">
        <f t="shared" si="1"/>
        <v/>
      </c>
      <c r="K52" s="80"/>
      <c r="L52" s="80"/>
    </row>
    <row r="53" spans="1:12" ht="16">
      <c r="A53" s="122" t="s">
        <v>747</v>
      </c>
      <c r="B53" s="88" t="s">
        <v>180</v>
      </c>
      <c r="C53" s="117" t="s">
        <v>576</v>
      </c>
      <c r="D53" s="109" t="str">
        <f>IFERROR(IF(VLOOKUP(Input[[#This Row],[Feature ID]],H:J,3,0)="yes","Yes","No"),IF(A53="O","No","Yes"))</f>
        <v>Yes</v>
      </c>
      <c r="E53" s="80"/>
      <c r="F53" s="80"/>
      <c r="G53" s="80"/>
      <c r="H53" s="110"/>
      <c r="I53" s="111"/>
      <c r="J53" s="80" t="str">
        <f t="shared" si="1"/>
        <v/>
      </c>
      <c r="K53" s="80"/>
      <c r="L53" s="80"/>
    </row>
    <row r="54" spans="1:12" ht="16">
      <c r="A54" s="120" t="s">
        <v>749</v>
      </c>
      <c r="B54" s="88" t="s">
        <v>179</v>
      </c>
      <c r="C54" s="117" t="s">
        <v>577</v>
      </c>
      <c r="D54" s="109" t="str">
        <f>IFERROR(IF(VLOOKUP(Input[[#This Row],[Feature ID]],H:J,3,0)="yes","Yes","No"),IF(A54="O","No","Yes"))</f>
        <v>No</v>
      </c>
      <c r="E54" s="80"/>
      <c r="F54" s="80"/>
      <c r="G54" s="80"/>
      <c r="H54" s="110"/>
      <c r="I54" s="111"/>
      <c r="J54" s="80" t="str">
        <f t="shared" si="1"/>
        <v/>
      </c>
      <c r="K54" s="80"/>
      <c r="L54" s="80"/>
    </row>
    <row r="55" spans="1:12" ht="16">
      <c r="A55" s="120" t="s">
        <v>749</v>
      </c>
      <c r="B55" s="88" t="s">
        <v>178</v>
      </c>
      <c r="C55" s="117" t="s">
        <v>578</v>
      </c>
      <c r="D55" s="109" t="str">
        <f>IFERROR(IF(VLOOKUP(Input[[#This Row],[Feature ID]],H:J,3,0)="yes","Yes","No"),IF(A55="O","No","Yes"))</f>
        <v>No</v>
      </c>
      <c r="E55" s="80"/>
      <c r="F55" s="80"/>
      <c r="G55" s="80"/>
      <c r="H55" s="110"/>
      <c r="I55" s="111"/>
      <c r="J55" s="80" t="str">
        <f t="shared" si="1"/>
        <v/>
      </c>
      <c r="K55" s="80"/>
      <c r="L55" s="80"/>
    </row>
    <row r="56" spans="1:12" ht="16">
      <c r="A56" s="120" t="s">
        <v>749</v>
      </c>
      <c r="B56" s="88" t="s">
        <v>177</v>
      </c>
      <c r="C56" s="117" t="s">
        <v>579</v>
      </c>
      <c r="D56" s="109" t="str">
        <f>IFERROR(IF(VLOOKUP(Input[[#This Row],[Feature ID]],H:J,3,0)="yes","Yes","No"),IF(A56="O","No","Yes"))</f>
        <v>No</v>
      </c>
      <c r="E56" s="80"/>
      <c r="F56" s="80"/>
      <c r="G56" s="80"/>
      <c r="H56" s="110"/>
      <c r="I56" s="111"/>
      <c r="J56" s="80" t="str">
        <f t="shared" si="1"/>
        <v/>
      </c>
      <c r="K56" s="80"/>
      <c r="L56" s="80"/>
    </row>
    <row r="57" spans="1:12" ht="16">
      <c r="A57" s="120" t="s">
        <v>749</v>
      </c>
      <c r="B57" s="88" t="s">
        <v>176</v>
      </c>
      <c r="C57" s="117" t="s">
        <v>580</v>
      </c>
      <c r="D57" s="109" t="str">
        <f>IFERROR(IF(VLOOKUP(Input[[#This Row],[Feature ID]],H:J,3,0)="yes","Yes","No"),IF(A57="O","No","Yes"))</f>
        <v>No</v>
      </c>
      <c r="E57" s="80"/>
      <c r="F57" s="80"/>
      <c r="G57" s="80"/>
      <c r="H57" s="110"/>
      <c r="I57" s="111"/>
      <c r="J57" s="80" t="str">
        <f t="shared" si="1"/>
        <v/>
      </c>
      <c r="K57" s="80"/>
      <c r="L57" s="80"/>
    </row>
    <row r="58" spans="1:12" ht="16">
      <c r="A58" s="120" t="s">
        <v>749</v>
      </c>
      <c r="B58" s="88" t="s">
        <v>175</v>
      </c>
      <c r="C58" s="117" t="s">
        <v>581</v>
      </c>
      <c r="D58" s="109" t="str">
        <f>IFERROR(IF(VLOOKUP(Input[[#This Row],[Feature ID]],H:J,3,0)="yes","Yes","No"),IF(A58="O","No","Yes"))</f>
        <v>No</v>
      </c>
      <c r="E58" s="80"/>
      <c r="F58" s="80"/>
      <c r="G58" s="80"/>
      <c r="H58" s="110"/>
      <c r="I58" s="111"/>
      <c r="J58" s="80" t="str">
        <f t="shared" si="1"/>
        <v/>
      </c>
      <c r="K58" s="80"/>
      <c r="L58" s="80"/>
    </row>
    <row r="59" spans="1:12" ht="16">
      <c r="A59" s="120" t="s">
        <v>749</v>
      </c>
      <c r="B59" s="88" t="s">
        <v>174</v>
      </c>
      <c r="C59" s="117" t="s">
        <v>582</v>
      </c>
      <c r="D59" s="109" t="str">
        <f>IFERROR(IF(VLOOKUP(Input[[#This Row],[Feature ID]],H:J,3,0)="yes","Yes","No"),IF(A59="O","No","Yes"))</f>
        <v>No</v>
      </c>
      <c r="E59" s="80"/>
      <c r="F59" s="80"/>
      <c r="G59" s="80"/>
      <c r="H59" s="110"/>
      <c r="I59" s="111"/>
      <c r="J59" s="80" t="str">
        <f t="shared" si="1"/>
        <v/>
      </c>
      <c r="K59" s="80"/>
      <c r="L59" s="80"/>
    </row>
    <row r="60" spans="1:12" ht="16">
      <c r="A60" s="120" t="s">
        <v>749</v>
      </c>
      <c r="B60" s="88" t="s">
        <v>173</v>
      </c>
      <c r="C60" s="117" t="s">
        <v>583</v>
      </c>
      <c r="D60" s="109" t="str">
        <f>IFERROR(IF(VLOOKUP(Input[[#This Row],[Feature ID]],H:J,3,0)="yes","Yes","No"),IF(A60="O","No","Yes"))</f>
        <v>No</v>
      </c>
      <c r="E60" s="80"/>
      <c r="F60" s="80"/>
      <c r="G60" s="80"/>
      <c r="H60" s="110"/>
      <c r="I60" s="111"/>
      <c r="J60" s="80" t="str">
        <f t="shared" si="1"/>
        <v/>
      </c>
      <c r="K60" s="80"/>
      <c r="L60" s="80"/>
    </row>
    <row r="61" spans="1:12" ht="16">
      <c r="A61" s="120" t="s">
        <v>749</v>
      </c>
      <c r="B61" s="88" t="s">
        <v>172</v>
      </c>
      <c r="C61" s="117" t="s">
        <v>584</v>
      </c>
      <c r="D61" s="109" t="str">
        <f>IFERROR(IF(VLOOKUP(Input[[#This Row],[Feature ID]],H:J,3,0)="yes","Yes","No"),IF(A61="O","No","Yes"))</f>
        <v>No</v>
      </c>
      <c r="E61" s="80"/>
      <c r="F61" s="80"/>
      <c r="G61" s="80"/>
      <c r="H61" s="110"/>
      <c r="I61" s="111"/>
      <c r="J61" s="80" t="str">
        <f t="shared" si="1"/>
        <v/>
      </c>
      <c r="K61" s="80"/>
      <c r="L61" s="80"/>
    </row>
    <row r="62" spans="1:12" ht="16">
      <c r="A62" s="120" t="s">
        <v>749</v>
      </c>
      <c r="B62" s="88" t="s">
        <v>171</v>
      </c>
      <c r="C62" s="117" t="s">
        <v>585</v>
      </c>
      <c r="D62" s="109" t="str">
        <f>IFERROR(IF(VLOOKUP(Input[[#This Row],[Feature ID]],H:J,3,0)="yes","Yes","No"),IF(A62="O","No","Yes"))</f>
        <v>No</v>
      </c>
      <c r="E62" s="80"/>
      <c r="F62" s="80"/>
      <c r="G62" s="80"/>
      <c r="H62" s="110"/>
      <c r="I62" s="111"/>
      <c r="J62" s="80" t="str">
        <f t="shared" si="1"/>
        <v/>
      </c>
      <c r="K62" s="80"/>
      <c r="L62" s="80"/>
    </row>
    <row r="63" spans="1:12" ht="16">
      <c r="A63" s="120" t="s">
        <v>749</v>
      </c>
      <c r="B63" s="88" t="s">
        <v>170</v>
      </c>
      <c r="C63" s="117" t="s">
        <v>586</v>
      </c>
      <c r="D63" s="109" t="str">
        <f>IFERROR(IF(VLOOKUP(Input[[#This Row],[Feature ID]],H:J,3,0)="yes","Yes","No"),IF(A63="O","No","Yes"))</f>
        <v>No</v>
      </c>
      <c r="E63" s="80"/>
      <c r="F63" s="80"/>
      <c r="G63" s="80"/>
      <c r="H63" s="110"/>
      <c r="I63" s="111"/>
      <c r="J63" s="80" t="str">
        <f t="shared" si="1"/>
        <v/>
      </c>
      <c r="K63" s="80"/>
      <c r="L63" s="80"/>
    </row>
    <row r="64" spans="1:12" ht="16">
      <c r="A64" s="120" t="s">
        <v>749</v>
      </c>
      <c r="B64" s="88" t="s">
        <v>169</v>
      </c>
      <c r="C64" s="117" t="s">
        <v>587</v>
      </c>
      <c r="D64" s="109" t="str">
        <f>IFERROR(IF(VLOOKUP(Input[[#This Row],[Feature ID]],H:J,3,0)="yes","Yes","No"),IF(A64="O","No","Yes"))</f>
        <v>No</v>
      </c>
      <c r="E64" s="80"/>
      <c r="F64" s="80"/>
      <c r="G64" s="80"/>
      <c r="H64" s="110"/>
      <c r="I64" s="111"/>
      <c r="J64" s="80" t="str">
        <f t="shared" si="1"/>
        <v/>
      </c>
      <c r="K64" s="80"/>
      <c r="L64" s="80"/>
    </row>
    <row r="65" spans="1:12" ht="16">
      <c r="A65" s="120" t="s">
        <v>749</v>
      </c>
      <c r="B65" s="88" t="s">
        <v>168</v>
      </c>
      <c r="C65" s="117" t="s">
        <v>588</v>
      </c>
      <c r="D65" s="109" t="str">
        <f>IFERROR(IF(VLOOKUP(Input[[#This Row],[Feature ID]],H:J,3,0)="yes","Yes","No"),IF(A65="O","No","Yes"))</f>
        <v>No</v>
      </c>
      <c r="E65" s="80"/>
      <c r="F65" s="80"/>
      <c r="G65" s="80"/>
      <c r="H65" s="110"/>
      <c r="I65" s="111"/>
      <c r="J65" s="80" t="str">
        <f t="shared" si="1"/>
        <v/>
      </c>
      <c r="K65" s="80"/>
      <c r="L65" s="80"/>
    </row>
    <row r="66" spans="1:12" ht="16">
      <c r="A66" s="120" t="s">
        <v>749</v>
      </c>
      <c r="B66" s="88" t="s">
        <v>167</v>
      </c>
      <c r="C66" s="117" t="s">
        <v>589</v>
      </c>
      <c r="D66" s="109" t="str">
        <f>IFERROR(IF(VLOOKUP(Input[[#This Row],[Feature ID]],H:J,3,0)="yes","Yes","No"),IF(A66="O","No","Yes"))</f>
        <v>No</v>
      </c>
      <c r="E66" s="80"/>
      <c r="F66" s="80"/>
      <c r="G66" s="80"/>
      <c r="H66" s="110"/>
      <c r="I66" s="111"/>
      <c r="J66" s="80" t="str">
        <f t="shared" si="1"/>
        <v/>
      </c>
      <c r="K66" s="80"/>
      <c r="L66" s="80"/>
    </row>
    <row r="67" spans="1:12" ht="16">
      <c r="A67" s="120" t="s">
        <v>749</v>
      </c>
      <c r="B67" s="88" t="s">
        <v>166</v>
      </c>
      <c r="C67" s="117" t="s">
        <v>590</v>
      </c>
      <c r="D67" s="109" t="str">
        <f>IFERROR(IF(VLOOKUP(Input[[#This Row],[Feature ID]],H:J,3,0)="yes","Yes","No"),IF(A67="O","No","Yes"))</f>
        <v>No</v>
      </c>
      <c r="E67" s="80"/>
      <c r="F67" s="80"/>
      <c r="G67" s="80"/>
      <c r="H67" s="110"/>
      <c r="I67" s="111"/>
      <c r="J67" s="80" t="str">
        <f t="shared" si="1"/>
        <v/>
      </c>
      <c r="K67" s="80"/>
      <c r="L67" s="80"/>
    </row>
    <row r="68" spans="1:12" ht="16">
      <c r="A68" s="122" t="s">
        <v>747</v>
      </c>
      <c r="B68" s="89" t="s">
        <v>165</v>
      </c>
      <c r="C68" s="117" t="s">
        <v>591</v>
      </c>
      <c r="D68" s="109" t="str">
        <f>IFERROR(IF(VLOOKUP(Input[[#This Row],[Feature ID]],H:J,3,0)="yes","Yes","No"),IF(A68="O","No","Yes"))</f>
        <v>Yes</v>
      </c>
      <c r="E68" s="80"/>
      <c r="F68" s="80"/>
      <c r="G68" s="80"/>
      <c r="H68" s="110"/>
      <c r="I68" s="111"/>
      <c r="J68" s="80" t="str">
        <f t="shared" si="1"/>
        <v/>
      </c>
      <c r="K68" s="80"/>
      <c r="L68" s="80"/>
    </row>
    <row r="69" spans="1:12" ht="16">
      <c r="A69" s="122" t="s">
        <v>747</v>
      </c>
      <c r="B69" s="89" t="s">
        <v>164</v>
      </c>
      <c r="C69" s="117" t="s">
        <v>592</v>
      </c>
      <c r="D69" s="109" t="str">
        <f>IFERROR(IF(VLOOKUP(Input[[#This Row],[Feature ID]],H:J,3,0)="yes","Yes","No"),IF(A69="O","No","Yes"))</f>
        <v>Yes</v>
      </c>
      <c r="E69" s="80"/>
      <c r="F69" s="80"/>
      <c r="G69" s="80"/>
      <c r="H69" s="110"/>
      <c r="I69" s="111"/>
      <c r="J69" s="80" t="str">
        <f t="shared" si="1"/>
        <v/>
      </c>
      <c r="K69" s="80"/>
      <c r="L69" s="80"/>
    </row>
    <row r="70" spans="1:12" ht="16">
      <c r="A70" s="120" t="s">
        <v>749</v>
      </c>
      <c r="B70" s="89" t="s">
        <v>163</v>
      </c>
      <c r="C70" s="117" t="s">
        <v>593</v>
      </c>
      <c r="D70" s="109" t="str">
        <f>IFERROR(IF(VLOOKUP(Input[[#This Row],[Feature ID]],H:J,3,0)="yes","Yes","No"),IF(A70="O","No","Yes"))</f>
        <v>No</v>
      </c>
      <c r="E70" s="80"/>
      <c r="F70" s="80"/>
      <c r="G70" s="80"/>
      <c r="H70" s="110"/>
      <c r="I70" s="111"/>
      <c r="J70" s="80" t="str">
        <f t="shared" si="1"/>
        <v/>
      </c>
      <c r="K70" s="80"/>
      <c r="L70" s="80"/>
    </row>
    <row r="71" spans="1:12" ht="16">
      <c r="A71" s="120" t="s">
        <v>749</v>
      </c>
      <c r="B71" s="89" t="s">
        <v>162</v>
      </c>
      <c r="C71" s="117" t="s">
        <v>594</v>
      </c>
      <c r="D71" s="109" t="str">
        <f>IFERROR(IF(VLOOKUP(Input[[#This Row],[Feature ID]],H:J,3,0)="yes","Yes","No"),IF(A71="O","No","Yes"))</f>
        <v>No</v>
      </c>
      <c r="E71" s="80"/>
      <c r="F71" s="80"/>
      <c r="G71" s="80"/>
      <c r="H71" s="110"/>
      <c r="I71" s="111"/>
      <c r="J71" s="80" t="str">
        <f t="shared" si="1"/>
        <v/>
      </c>
      <c r="K71" s="80"/>
      <c r="L71" s="80"/>
    </row>
    <row r="72" spans="1:12" ht="16">
      <c r="A72" s="120" t="s">
        <v>749</v>
      </c>
      <c r="B72" s="89" t="s">
        <v>161</v>
      </c>
      <c r="C72" s="117" t="s">
        <v>595</v>
      </c>
      <c r="D72" s="109" t="str">
        <f>IFERROR(IF(VLOOKUP(Input[[#This Row],[Feature ID]],H:J,3,0)="yes","Yes","No"),IF(A72="O","No","Yes"))</f>
        <v>No</v>
      </c>
      <c r="E72" s="80"/>
      <c r="F72" s="80"/>
      <c r="G72" s="80"/>
      <c r="H72" s="110"/>
      <c r="I72" s="111"/>
      <c r="J72" s="80" t="str">
        <f t="shared" si="1"/>
        <v/>
      </c>
      <c r="K72" s="80"/>
      <c r="L72" s="80"/>
    </row>
    <row r="73" spans="1:12" ht="16">
      <c r="A73" s="120" t="s">
        <v>749</v>
      </c>
      <c r="B73" s="89" t="s">
        <v>160</v>
      </c>
      <c r="C73" s="117" t="s">
        <v>596</v>
      </c>
      <c r="D73" s="109" t="str">
        <f>IFERROR(IF(VLOOKUP(Input[[#This Row],[Feature ID]],H:J,3,0)="yes","Yes","No"),IF(A73="O","No","Yes"))</f>
        <v>No</v>
      </c>
      <c r="E73" s="80"/>
      <c r="F73" s="80"/>
      <c r="G73" s="80"/>
      <c r="H73" s="110"/>
      <c r="I73" s="111"/>
      <c r="J73" s="80" t="str">
        <f t="shared" ref="J73:J136" si="2">IF(OR(I73="Yes",I73="Y",I73="met",AND(ISNUMBER(I73),I73&gt;0),I73="P"),"Yes","")</f>
        <v/>
      </c>
      <c r="K73" s="80"/>
      <c r="L73" s="80"/>
    </row>
    <row r="74" spans="1:12" ht="16">
      <c r="A74" s="120" t="s">
        <v>749</v>
      </c>
      <c r="B74" s="89" t="s">
        <v>159</v>
      </c>
      <c r="C74" s="117" t="s">
        <v>597</v>
      </c>
      <c r="D74" s="109" t="str">
        <f>IFERROR(IF(VLOOKUP(Input[[#This Row],[Feature ID]],H:J,3,0)="yes","Yes","No"),IF(A74="O","No","Yes"))</f>
        <v>No</v>
      </c>
      <c r="E74" s="80"/>
      <c r="F74" s="80"/>
      <c r="G74" s="80"/>
      <c r="H74" s="110"/>
      <c r="I74" s="111"/>
      <c r="J74" s="80" t="str">
        <f t="shared" si="2"/>
        <v/>
      </c>
      <c r="K74" s="80"/>
      <c r="L74" s="80"/>
    </row>
    <row r="75" spans="1:12" ht="16">
      <c r="A75" s="120" t="s">
        <v>749</v>
      </c>
      <c r="B75" s="89" t="s">
        <v>158</v>
      </c>
      <c r="C75" s="117" t="s">
        <v>598</v>
      </c>
      <c r="D75" s="109" t="str">
        <f>IFERROR(IF(VLOOKUP(Input[[#This Row],[Feature ID]],H:J,3,0)="yes","Yes","No"),IF(A75="O","No","Yes"))</f>
        <v>No</v>
      </c>
      <c r="E75" s="80"/>
      <c r="F75" s="80"/>
      <c r="G75" s="80"/>
      <c r="H75" s="110"/>
      <c r="I75" s="111"/>
      <c r="J75" s="80" t="str">
        <f t="shared" si="2"/>
        <v/>
      </c>
      <c r="K75" s="80"/>
      <c r="L75" s="80"/>
    </row>
    <row r="76" spans="1:12" ht="16">
      <c r="A76" s="120" t="s">
        <v>749</v>
      </c>
      <c r="B76" s="89" t="s">
        <v>157</v>
      </c>
      <c r="C76" s="117" t="s">
        <v>599</v>
      </c>
      <c r="D76" s="109" t="str">
        <f>IFERROR(IF(VLOOKUP(Input[[#This Row],[Feature ID]],H:J,3,0)="yes","Yes","No"),IF(A76="O","No","Yes"))</f>
        <v>No</v>
      </c>
      <c r="E76" s="80"/>
      <c r="F76" s="80"/>
      <c r="G76" s="80"/>
      <c r="H76" s="110"/>
      <c r="I76" s="111"/>
      <c r="J76" s="80" t="str">
        <f t="shared" si="2"/>
        <v/>
      </c>
      <c r="K76" s="80"/>
      <c r="L76" s="80"/>
    </row>
    <row r="77" spans="1:12" ht="16">
      <c r="A77" s="120" t="s">
        <v>749</v>
      </c>
      <c r="B77" s="89" t="s">
        <v>156</v>
      </c>
      <c r="C77" s="117" t="s">
        <v>600</v>
      </c>
      <c r="D77" s="109" t="str">
        <f>IFERROR(IF(VLOOKUP(Input[[#This Row],[Feature ID]],H:J,3,0)="yes","Yes","No"),IF(A77="O","No","Yes"))</f>
        <v>No</v>
      </c>
      <c r="E77" s="80"/>
      <c r="F77" s="80"/>
      <c r="G77" s="80"/>
      <c r="H77" s="110"/>
      <c r="I77" s="111"/>
      <c r="J77" s="80" t="str">
        <f t="shared" si="2"/>
        <v/>
      </c>
      <c r="K77" s="80"/>
      <c r="L77" s="80"/>
    </row>
    <row r="78" spans="1:12" ht="16">
      <c r="A78" s="120" t="s">
        <v>749</v>
      </c>
      <c r="B78" s="89" t="s">
        <v>155</v>
      </c>
      <c r="C78" s="117" t="s">
        <v>601</v>
      </c>
      <c r="D78" s="109" t="str">
        <f>IFERROR(IF(VLOOKUP(Input[[#This Row],[Feature ID]],H:J,3,0)="yes","Yes","No"),IF(A78="O","No","Yes"))</f>
        <v>No</v>
      </c>
      <c r="E78" s="80"/>
      <c r="F78" s="80"/>
      <c r="G78" s="80"/>
      <c r="H78" s="110"/>
      <c r="I78" s="111"/>
      <c r="J78" s="80" t="str">
        <f t="shared" si="2"/>
        <v/>
      </c>
      <c r="K78" s="80"/>
      <c r="L78" s="80"/>
    </row>
    <row r="79" spans="1:12" ht="16">
      <c r="A79" s="120" t="s">
        <v>749</v>
      </c>
      <c r="B79" s="89" t="s">
        <v>154</v>
      </c>
      <c r="C79" s="117" t="s">
        <v>602</v>
      </c>
      <c r="D79" s="109" t="str">
        <f>IFERROR(IF(VLOOKUP(Input[[#This Row],[Feature ID]],H:J,3,0)="yes","Yes","No"),IF(A79="O","No","Yes"))</f>
        <v>No</v>
      </c>
      <c r="E79" s="80"/>
      <c r="F79" s="80"/>
      <c r="G79" s="80"/>
      <c r="H79" s="110"/>
      <c r="I79" s="111"/>
      <c r="J79" s="80" t="str">
        <f t="shared" si="2"/>
        <v/>
      </c>
      <c r="K79" s="80"/>
      <c r="L79" s="80"/>
    </row>
    <row r="80" spans="1:12" ht="16">
      <c r="A80" s="122" t="s">
        <v>747</v>
      </c>
      <c r="B80" s="90" t="s">
        <v>153</v>
      </c>
      <c r="C80" s="117" t="s">
        <v>603</v>
      </c>
      <c r="D80" s="109" t="str">
        <f>IFERROR(IF(VLOOKUP(Input[[#This Row],[Feature ID]],H:J,3,0)="yes","Yes","No"),IF(A80="O","No","Yes"))</f>
        <v>Yes</v>
      </c>
      <c r="E80" s="80"/>
      <c r="F80" s="80"/>
      <c r="G80" s="80"/>
      <c r="H80" s="110"/>
      <c r="I80" s="111"/>
      <c r="J80" s="80" t="str">
        <f t="shared" si="2"/>
        <v/>
      </c>
      <c r="K80" s="80"/>
      <c r="L80" s="80"/>
    </row>
    <row r="81" spans="1:12" ht="16">
      <c r="A81" s="122" t="s">
        <v>747</v>
      </c>
      <c r="B81" s="90" t="s">
        <v>152</v>
      </c>
      <c r="C81" s="117" t="s">
        <v>604</v>
      </c>
      <c r="D81" s="109" t="str">
        <f>IFERROR(IF(VLOOKUP(Input[[#This Row],[Feature ID]],H:J,3,0)="yes","Yes","No"),IF(A81="O","No","Yes"))</f>
        <v>Yes</v>
      </c>
      <c r="E81" s="80"/>
      <c r="F81" s="80"/>
      <c r="G81" s="80"/>
      <c r="H81" s="110"/>
      <c r="I81" s="111"/>
      <c r="J81" s="80" t="str">
        <f t="shared" si="2"/>
        <v/>
      </c>
      <c r="K81" s="80"/>
      <c r="L81" s="80"/>
    </row>
    <row r="82" spans="1:12" ht="16">
      <c r="A82" s="122" t="s">
        <v>747</v>
      </c>
      <c r="B82" s="90" t="s">
        <v>151</v>
      </c>
      <c r="C82" s="117" t="s">
        <v>605</v>
      </c>
      <c r="D82" s="109" t="str">
        <f>IFERROR(IF(VLOOKUP(Input[[#This Row],[Feature ID]],H:J,3,0)="yes","Yes","No"),IF(A82="O","No","Yes"))</f>
        <v>Yes</v>
      </c>
      <c r="E82" s="80"/>
      <c r="F82" s="80"/>
      <c r="G82" s="80"/>
      <c r="H82" s="110"/>
      <c r="I82" s="111"/>
      <c r="J82" s="80" t="str">
        <f t="shared" si="2"/>
        <v/>
      </c>
      <c r="K82" s="80"/>
      <c r="L82" s="80"/>
    </row>
    <row r="83" spans="1:12" ht="16">
      <c r="A83" s="122" t="s">
        <v>747</v>
      </c>
      <c r="B83" s="90" t="s">
        <v>150</v>
      </c>
      <c r="C83" s="117" t="s">
        <v>606</v>
      </c>
      <c r="D83" s="109" t="str">
        <f>IFERROR(IF(VLOOKUP(Input[[#This Row],[Feature ID]],H:J,3,0)="yes","Yes","No"),IF(A83="O","No","Yes"))</f>
        <v>Yes</v>
      </c>
      <c r="E83" s="80"/>
      <c r="F83" s="80"/>
      <c r="G83" s="80"/>
      <c r="H83" s="110"/>
      <c r="I83" s="111"/>
      <c r="J83" s="80" t="str">
        <f t="shared" si="2"/>
        <v/>
      </c>
      <c r="K83" s="80"/>
      <c r="L83" s="80"/>
    </row>
    <row r="84" spans="1:12" ht="16">
      <c r="A84" s="122" t="s">
        <v>747</v>
      </c>
      <c r="B84" s="90" t="s">
        <v>149</v>
      </c>
      <c r="C84" s="117" t="s">
        <v>607</v>
      </c>
      <c r="D84" s="109" t="str">
        <f>IFERROR(IF(VLOOKUP(Input[[#This Row],[Feature ID]],H:J,3,0)="yes","Yes","No"),IF(A84="O","No","Yes"))</f>
        <v>Yes</v>
      </c>
      <c r="E84" s="80"/>
      <c r="F84" s="80"/>
      <c r="G84" s="80"/>
      <c r="H84" s="110"/>
      <c r="I84" s="111"/>
      <c r="J84" s="80" t="str">
        <f t="shared" si="2"/>
        <v/>
      </c>
      <c r="K84" s="80"/>
      <c r="L84" s="80"/>
    </row>
    <row r="85" spans="1:12" ht="16">
      <c r="A85" s="122" t="s">
        <v>747</v>
      </c>
      <c r="B85" s="90" t="s">
        <v>148</v>
      </c>
      <c r="C85" s="117" t="s">
        <v>608</v>
      </c>
      <c r="D85" s="109" t="str">
        <f>IFERROR(IF(VLOOKUP(Input[[#This Row],[Feature ID]],H:J,3,0)="yes","Yes","No"),IF(A85="O","No","Yes"))</f>
        <v>Yes</v>
      </c>
      <c r="E85" s="80"/>
      <c r="F85" s="80"/>
      <c r="G85" s="80"/>
      <c r="H85" s="110"/>
      <c r="I85" s="111"/>
      <c r="J85" s="80" t="str">
        <f t="shared" si="2"/>
        <v/>
      </c>
      <c r="K85" s="80"/>
      <c r="L85" s="80"/>
    </row>
    <row r="86" spans="1:12" ht="16">
      <c r="A86" s="120" t="s">
        <v>749</v>
      </c>
      <c r="B86" s="90" t="s">
        <v>147</v>
      </c>
      <c r="C86" s="117" t="s">
        <v>609</v>
      </c>
      <c r="D86" s="109" t="str">
        <f>IFERROR(IF(VLOOKUP(Input[[#This Row],[Feature ID]],H:J,3,0)="yes","Yes","No"),IF(A86="O","No","Yes"))</f>
        <v>No</v>
      </c>
      <c r="E86" s="80"/>
      <c r="F86" s="80"/>
      <c r="G86" s="80"/>
      <c r="H86" s="110"/>
      <c r="I86" s="111"/>
      <c r="J86" s="80" t="str">
        <f t="shared" si="2"/>
        <v/>
      </c>
      <c r="K86" s="80"/>
      <c r="L86" s="80"/>
    </row>
    <row r="87" spans="1:12" ht="16">
      <c r="A87" s="120" t="s">
        <v>749</v>
      </c>
      <c r="B87" s="90" t="s">
        <v>146</v>
      </c>
      <c r="C87" s="117" t="s">
        <v>610</v>
      </c>
      <c r="D87" s="109" t="str">
        <f>IFERROR(IF(VLOOKUP(Input[[#This Row],[Feature ID]],H:J,3,0)="yes","Yes","No"),IF(A87="O","No","Yes"))</f>
        <v>No</v>
      </c>
      <c r="E87" s="80"/>
      <c r="F87" s="80"/>
      <c r="G87" s="80"/>
      <c r="H87" s="110"/>
      <c r="I87" s="111"/>
      <c r="J87" s="80" t="str">
        <f t="shared" si="2"/>
        <v/>
      </c>
      <c r="K87" s="80"/>
      <c r="L87" s="80"/>
    </row>
    <row r="88" spans="1:12" ht="16">
      <c r="A88" s="120" t="s">
        <v>749</v>
      </c>
      <c r="B88" s="90" t="s">
        <v>145</v>
      </c>
      <c r="C88" s="117" t="s">
        <v>611</v>
      </c>
      <c r="D88" s="109" t="str">
        <f>IFERROR(IF(VLOOKUP(Input[[#This Row],[Feature ID]],H:J,3,0)="yes","Yes","No"),IF(A88="O","No","Yes"))</f>
        <v>No</v>
      </c>
      <c r="E88" s="80"/>
      <c r="F88" s="80"/>
      <c r="G88" s="80"/>
      <c r="H88" s="110"/>
      <c r="I88" s="111"/>
      <c r="J88" s="80" t="str">
        <f t="shared" si="2"/>
        <v/>
      </c>
      <c r="K88" s="80"/>
      <c r="L88" s="80"/>
    </row>
    <row r="89" spans="1:12" ht="16">
      <c r="A89" s="120" t="s">
        <v>749</v>
      </c>
      <c r="B89" s="90" t="s">
        <v>144</v>
      </c>
      <c r="C89" s="117" t="s">
        <v>612</v>
      </c>
      <c r="D89" s="109" t="str">
        <f>IFERROR(IF(VLOOKUP(Input[[#This Row],[Feature ID]],H:J,3,0)="yes","Yes","No"),IF(A89="O","No","Yes"))</f>
        <v>No</v>
      </c>
      <c r="E89" s="80"/>
      <c r="F89" s="80"/>
      <c r="G89" s="80"/>
      <c r="H89" s="110"/>
      <c r="I89" s="111"/>
      <c r="J89" s="80" t="str">
        <f t="shared" si="2"/>
        <v/>
      </c>
      <c r="K89" s="80"/>
      <c r="L89" s="80"/>
    </row>
    <row r="90" spans="1:12" ht="16">
      <c r="A90" s="120" t="s">
        <v>749</v>
      </c>
      <c r="B90" s="90" t="s">
        <v>143</v>
      </c>
      <c r="C90" s="117" t="s">
        <v>613</v>
      </c>
      <c r="D90" s="109" t="str">
        <f>IFERROR(IF(VLOOKUP(Input[[#This Row],[Feature ID]],H:J,3,0)="yes","Yes","No"),IF(A90="O","No","Yes"))</f>
        <v>No</v>
      </c>
      <c r="E90" s="80"/>
      <c r="F90" s="80"/>
      <c r="G90" s="80"/>
      <c r="H90" s="110"/>
      <c r="I90" s="111"/>
      <c r="J90" s="80" t="str">
        <f t="shared" si="2"/>
        <v/>
      </c>
      <c r="K90" s="80"/>
      <c r="L90" s="80"/>
    </row>
    <row r="91" spans="1:12" ht="16">
      <c r="A91" s="120" t="s">
        <v>749</v>
      </c>
      <c r="B91" s="90" t="s">
        <v>142</v>
      </c>
      <c r="C91" s="117" t="s">
        <v>614</v>
      </c>
      <c r="D91" s="109" t="str">
        <f>IFERROR(IF(VLOOKUP(Input[[#This Row],[Feature ID]],H:J,3,0)="yes","Yes","No"),IF(A91="O","No","Yes"))</f>
        <v>No</v>
      </c>
      <c r="E91" s="80"/>
      <c r="F91" s="80"/>
      <c r="G91" s="80"/>
      <c r="H91" s="110"/>
      <c r="I91" s="111"/>
      <c r="J91" s="80" t="str">
        <f t="shared" si="2"/>
        <v/>
      </c>
      <c r="K91" s="80"/>
      <c r="L91" s="80"/>
    </row>
    <row r="92" spans="1:12" ht="16">
      <c r="A92" s="120" t="s">
        <v>749</v>
      </c>
      <c r="B92" s="90" t="s">
        <v>141</v>
      </c>
      <c r="C92" s="117" t="s">
        <v>615</v>
      </c>
      <c r="D92" s="109" t="str">
        <f>IFERROR(IF(VLOOKUP(Input[[#This Row],[Feature ID]],H:J,3,0)="yes","Yes","No"),IF(A92="O","No","Yes"))</f>
        <v>No</v>
      </c>
      <c r="E92" s="80"/>
      <c r="F92" s="80"/>
      <c r="G92" s="80"/>
      <c r="H92" s="110"/>
      <c r="I92" s="111"/>
      <c r="J92" s="80" t="str">
        <f t="shared" si="2"/>
        <v/>
      </c>
      <c r="K92" s="80"/>
      <c r="L92" s="80"/>
    </row>
    <row r="93" spans="1:12" ht="16">
      <c r="A93" s="120" t="s">
        <v>749</v>
      </c>
      <c r="B93" s="90" t="s">
        <v>140</v>
      </c>
      <c r="C93" s="117" t="s">
        <v>616</v>
      </c>
      <c r="D93" s="109" t="str">
        <f>IFERROR(IF(VLOOKUP(Input[[#This Row],[Feature ID]],H:J,3,0)="yes","Yes","No"),IF(A93="O","No","Yes"))</f>
        <v>No</v>
      </c>
      <c r="E93" s="80"/>
      <c r="F93" s="80"/>
      <c r="G93" s="80"/>
      <c r="H93" s="110"/>
      <c r="I93" s="111"/>
      <c r="J93" s="80" t="str">
        <f t="shared" si="2"/>
        <v/>
      </c>
      <c r="K93" s="80"/>
      <c r="L93" s="80"/>
    </row>
    <row r="94" spans="1:12" ht="16">
      <c r="A94" s="120" t="s">
        <v>749</v>
      </c>
      <c r="B94" s="90" t="s">
        <v>139</v>
      </c>
      <c r="C94" s="117" t="s">
        <v>617</v>
      </c>
      <c r="D94" s="109" t="str">
        <f>IFERROR(IF(VLOOKUP(Input[[#This Row],[Feature ID]],H:J,3,0)="yes","Yes","No"),IF(A94="O","No","Yes"))</f>
        <v>No</v>
      </c>
      <c r="E94" s="80"/>
      <c r="F94" s="80"/>
      <c r="G94" s="80"/>
      <c r="H94" s="110"/>
      <c r="I94" s="111"/>
      <c r="J94" s="80" t="str">
        <f t="shared" si="2"/>
        <v/>
      </c>
      <c r="K94" s="80"/>
      <c r="L94" s="80"/>
    </row>
    <row r="95" spans="1:12" ht="16">
      <c r="A95" s="120" t="s">
        <v>749</v>
      </c>
      <c r="B95" s="90" t="s">
        <v>138</v>
      </c>
      <c r="C95" s="117" t="s">
        <v>618</v>
      </c>
      <c r="D95" s="109" t="str">
        <f>IFERROR(IF(VLOOKUP(Input[[#This Row],[Feature ID]],H:J,3,0)="yes","Yes","No"),IF(A95="O","No","Yes"))</f>
        <v>No</v>
      </c>
      <c r="E95" s="80"/>
      <c r="F95" s="80"/>
      <c r="G95" s="80"/>
      <c r="H95" s="110"/>
      <c r="I95" s="111"/>
      <c r="J95" s="80" t="str">
        <f t="shared" si="2"/>
        <v/>
      </c>
      <c r="K95" s="80"/>
      <c r="L95" s="80"/>
    </row>
    <row r="96" spans="1:12" ht="16">
      <c r="A96" s="120" t="s">
        <v>749</v>
      </c>
      <c r="B96" s="90" t="s">
        <v>137</v>
      </c>
      <c r="C96" s="117" t="s">
        <v>619</v>
      </c>
      <c r="D96" s="109" t="str">
        <f>IFERROR(IF(VLOOKUP(Input[[#This Row],[Feature ID]],H:J,3,0)="yes","Yes","No"),IF(A96="O","No","Yes"))</f>
        <v>No</v>
      </c>
      <c r="E96" s="80"/>
      <c r="F96" s="80"/>
      <c r="G96" s="80"/>
      <c r="H96" s="110"/>
      <c r="I96" s="111"/>
      <c r="J96" s="80" t="str">
        <f t="shared" si="2"/>
        <v/>
      </c>
      <c r="K96" s="80"/>
      <c r="L96" s="80"/>
    </row>
    <row r="97" spans="1:12" ht="16">
      <c r="A97" s="120" t="s">
        <v>749</v>
      </c>
      <c r="B97" s="90" t="s">
        <v>136</v>
      </c>
      <c r="C97" s="117" t="s">
        <v>620</v>
      </c>
      <c r="D97" s="109" t="str">
        <f>IFERROR(IF(VLOOKUP(Input[[#This Row],[Feature ID]],H:J,3,0)="yes","Yes","No"),IF(A97="O","No","Yes"))</f>
        <v>No</v>
      </c>
      <c r="E97" s="80"/>
      <c r="F97" s="80"/>
      <c r="G97" s="80"/>
      <c r="H97" s="110"/>
      <c r="I97" s="111"/>
      <c r="J97" s="80" t="str">
        <f t="shared" si="2"/>
        <v/>
      </c>
      <c r="K97" s="80"/>
      <c r="L97" s="80"/>
    </row>
    <row r="98" spans="1:12" ht="16">
      <c r="A98" s="120" t="s">
        <v>749</v>
      </c>
      <c r="B98" s="90" t="s">
        <v>135</v>
      </c>
      <c r="C98" s="117" t="s">
        <v>621</v>
      </c>
      <c r="D98" s="109" t="str">
        <f>IFERROR(IF(VLOOKUP(Input[[#This Row],[Feature ID]],H:J,3,0)="yes","Yes","No"),IF(A98="O","No","Yes"))</f>
        <v>No</v>
      </c>
      <c r="E98" s="80"/>
      <c r="F98" s="80"/>
      <c r="G98" s="80"/>
      <c r="H98" s="110"/>
      <c r="I98" s="111"/>
      <c r="J98" s="80" t="str">
        <f t="shared" si="2"/>
        <v/>
      </c>
      <c r="K98" s="80"/>
      <c r="L98" s="80"/>
    </row>
    <row r="99" spans="1:12" ht="16">
      <c r="A99" s="120" t="s">
        <v>749</v>
      </c>
      <c r="B99" s="90" t="s">
        <v>134</v>
      </c>
      <c r="C99" s="117" t="s">
        <v>622</v>
      </c>
      <c r="D99" s="109" t="str">
        <f>IFERROR(IF(VLOOKUP(Input[[#This Row],[Feature ID]],H:J,3,0)="yes","Yes","No"),IF(A99="O","No","Yes"))</f>
        <v>No</v>
      </c>
      <c r="E99" s="80"/>
      <c r="F99" s="80"/>
      <c r="G99" s="80"/>
      <c r="H99" s="110"/>
      <c r="I99" s="111"/>
      <c r="J99" s="80" t="str">
        <f t="shared" si="2"/>
        <v/>
      </c>
      <c r="K99" s="80"/>
      <c r="L99" s="80"/>
    </row>
    <row r="100" spans="1:12" ht="16">
      <c r="A100" s="120" t="s">
        <v>749</v>
      </c>
      <c r="B100" s="90" t="s">
        <v>133</v>
      </c>
      <c r="C100" s="117" t="s">
        <v>623</v>
      </c>
      <c r="D100" s="109" t="str">
        <f>IFERROR(IF(VLOOKUP(Input[[#This Row],[Feature ID]],H:J,3,0)="yes","Yes","No"),IF(A100="O","No","Yes"))</f>
        <v>No</v>
      </c>
      <c r="E100" s="80"/>
      <c r="F100" s="80"/>
      <c r="G100" s="80"/>
      <c r="H100" s="110"/>
      <c r="I100" s="111"/>
      <c r="J100" s="80" t="str">
        <f t="shared" si="2"/>
        <v/>
      </c>
      <c r="K100" s="80"/>
      <c r="L100" s="80"/>
    </row>
    <row r="101" spans="1:12" ht="16">
      <c r="A101" s="120" t="s">
        <v>749</v>
      </c>
      <c r="B101" s="90" t="s">
        <v>132</v>
      </c>
      <c r="C101" s="117" t="s">
        <v>624</v>
      </c>
      <c r="D101" s="109" t="str">
        <f>IFERROR(IF(VLOOKUP(Input[[#This Row],[Feature ID]],H:J,3,0)="yes","Yes","No"),IF(A101="O","No","Yes"))</f>
        <v>No</v>
      </c>
      <c r="E101" s="80"/>
      <c r="F101" s="80"/>
      <c r="G101" s="80"/>
      <c r="H101" s="110"/>
      <c r="I101" s="111"/>
      <c r="J101" s="80" t="str">
        <f t="shared" si="2"/>
        <v/>
      </c>
      <c r="K101" s="80"/>
      <c r="L101" s="80"/>
    </row>
    <row r="102" spans="1:12" ht="16">
      <c r="A102" s="122" t="s">
        <v>747</v>
      </c>
      <c r="B102" s="91" t="s">
        <v>131</v>
      </c>
      <c r="C102" s="117" t="s">
        <v>625</v>
      </c>
      <c r="D102" s="109" t="str">
        <f>IFERROR(IF(VLOOKUP(Input[[#This Row],[Feature ID]],H:J,3,0)="yes","Yes","No"),IF(A102="O","No","Yes"))</f>
        <v>Yes</v>
      </c>
      <c r="E102" s="80"/>
      <c r="F102" s="80"/>
      <c r="G102" s="80"/>
      <c r="H102" s="110"/>
      <c r="I102" s="111"/>
      <c r="J102" s="80" t="str">
        <f t="shared" si="2"/>
        <v/>
      </c>
      <c r="K102" s="80"/>
      <c r="L102" s="80"/>
    </row>
    <row r="103" spans="1:12" ht="16">
      <c r="A103" s="122" t="s">
        <v>747</v>
      </c>
      <c r="B103" s="91" t="s">
        <v>130</v>
      </c>
      <c r="C103" s="117" t="s">
        <v>626</v>
      </c>
      <c r="D103" s="109" t="str">
        <f>IFERROR(IF(VLOOKUP(Input[[#This Row],[Feature ID]],H:J,3,0)="yes","Yes","No"),IF(A103="O","No","Yes"))</f>
        <v>Yes</v>
      </c>
      <c r="E103" s="80"/>
      <c r="F103" s="80"/>
      <c r="G103" s="80"/>
      <c r="H103" s="110"/>
      <c r="I103" s="111"/>
      <c r="J103" s="80" t="str">
        <f t="shared" si="2"/>
        <v/>
      </c>
      <c r="K103" s="80"/>
      <c r="L103" s="80"/>
    </row>
    <row r="104" spans="1:12" ht="16">
      <c r="A104" s="120" t="s">
        <v>749</v>
      </c>
      <c r="B104" s="91" t="s">
        <v>129</v>
      </c>
      <c r="C104" s="117" t="s">
        <v>627</v>
      </c>
      <c r="D104" s="109" t="str">
        <f>IFERROR(IF(VLOOKUP(Input[[#This Row],[Feature ID]],H:J,3,0)="yes","Yes","No"),IF(A104="O","No","Yes"))</f>
        <v>No</v>
      </c>
      <c r="E104" s="80"/>
      <c r="F104" s="80"/>
      <c r="G104" s="80"/>
      <c r="H104" s="110"/>
      <c r="I104" s="111"/>
      <c r="J104" s="80" t="str">
        <f t="shared" si="2"/>
        <v/>
      </c>
      <c r="K104" s="80"/>
      <c r="L104" s="80"/>
    </row>
    <row r="105" spans="1:12" ht="16">
      <c r="A105" s="120" t="s">
        <v>749</v>
      </c>
      <c r="B105" s="91" t="s">
        <v>128</v>
      </c>
      <c r="C105" s="117" t="s">
        <v>628</v>
      </c>
      <c r="D105" s="109" t="str">
        <f>IFERROR(IF(VLOOKUP(Input[[#This Row],[Feature ID]],H:J,3,0)="yes","Yes","No"),IF(A105="O","No","Yes"))</f>
        <v>No</v>
      </c>
      <c r="E105" s="80"/>
      <c r="F105" s="80"/>
      <c r="G105" s="80"/>
      <c r="H105" s="110"/>
      <c r="I105" s="111"/>
      <c r="J105" s="80" t="str">
        <f t="shared" si="2"/>
        <v/>
      </c>
      <c r="K105" s="80"/>
      <c r="L105" s="80"/>
    </row>
    <row r="106" spans="1:12" ht="16">
      <c r="A106" s="120" t="s">
        <v>749</v>
      </c>
      <c r="B106" s="91" t="s">
        <v>127</v>
      </c>
      <c r="C106" s="117" t="s">
        <v>629</v>
      </c>
      <c r="D106" s="109" t="str">
        <f>IFERROR(IF(VLOOKUP(Input[[#This Row],[Feature ID]],H:J,3,0)="yes","Yes","No"),IF(A106="O","No","Yes"))</f>
        <v>No</v>
      </c>
      <c r="E106" s="80"/>
      <c r="F106" s="80"/>
      <c r="G106" s="80"/>
      <c r="H106" s="110"/>
      <c r="I106" s="111"/>
      <c r="J106" s="80" t="str">
        <f t="shared" si="2"/>
        <v/>
      </c>
      <c r="K106" s="80"/>
      <c r="L106" s="80"/>
    </row>
    <row r="107" spans="1:12" ht="16">
      <c r="A107" s="120" t="s">
        <v>749</v>
      </c>
      <c r="B107" s="91" t="s">
        <v>126</v>
      </c>
      <c r="C107" s="117" t="s">
        <v>630</v>
      </c>
      <c r="D107" s="109" t="str">
        <f>IFERROR(IF(VLOOKUP(Input[[#This Row],[Feature ID]],H:J,3,0)="yes","Yes","No"),IF(A107="O","No","Yes"))</f>
        <v>No</v>
      </c>
      <c r="E107" s="80"/>
      <c r="F107" s="80"/>
      <c r="G107" s="80"/>
      <c r="H107" s="110"/>
      <c r="I107" s="111"/>
      <c r="J107" s="80" t="str">
        <f t="shared" si="2"/>
        <v/>
      </c>
      <c r="K107" s="80"/>
      <c r="L107" s="80"/>
    </row>
    <row r="108" spans="1:12" ht="16">
      <c r="A108" s="120" t="s">
        <v>749</v>
      </c>
      <c r="B108" s="91" t="s">
        <v>125</v>
      </c>
      <c r="C108" s="117" t="s">
        <v>631</v>
      </c>
      <c r="D108" s="109" t="str">
        <f>IFERROR(IF(VLOOKUP(Input[[#This Row],[Feature ID]],H:J,3,0)="yes","Yes","No"),IF(A108="O","No","Yes"))</f>
        <v>No</v>
      </c>
      <c r="E108" s="80"/>
      <c r="F108" s="80"/>
      <c r="G108" s="80"/>
      <c r="H108" s="110"/>
      <c r="I108" s="111"/>
      <c r="J108" s="80" t="str">
        <f t="shared" si="2"/>
        <v/>
      </c>
      <c r="K108" s="80"/>
      <c r="L108" s="80"/>
    </row>
    <row r="109" spans="1:12" ht="16">
      <c r="A109" s="120" t="s">
        <v>749</v>
      </c>
      <c r="B109" s="91" t="s">
        <v>124</v>
      </c>
      <c r="C109" s="117" t="s">
        <v>632</v>
      </c>
      <c r="D109" s="109" t="str">
        <f>IFERROR(IF(VLOOKUP(Input[[#This Row],[Feature ID]],H:J,3,0)="yes","Yes","No"),IF(A109="O","No","Yes"))</f>
        <v>No</v>
      </c>
      <c r="E109" s="80"/>
      <c r="F109" s="80"/>
      <c r="G109" s="80"/>
      <c r="H109" s="110"/>
      <c r="I109" s="111"/>
      <c r="J109" s="80" t="str">
        <f t="shared" si="2"/>
        <v/>
      </c>
      <c r="K109" s="80"/>
      <c r="L109" s="80"/>
    </row>
    <row r="110" spans="1:12" ht="16">
      <c r="A110" s="120" t="s">
        <v>749</v>
      </c>
      <c r="B110" s="91" t="s">
        <v>123</v>
      </c>
      <c r="C110" s="117" t="s">
        <v>633</v>
      </c>
      <c r="D110" s="109" t="str">
        <f>IFERROR(IF(VLOOKUP(Input[[#This Row],[Feature ID]],H:J,3,0)="yes","Yes","No"),IF(A110="O","No","Yes"))</f>
        <v>No</v>
      </c>
      <c r="E110" s="80"/>
      <c r="F110" s="80"/>
      <c r="G110" s="80"/>
      <c r="H110" s="110"/>
      <c r="I110" s="111"/>
      <c r="J110" s="80" t="str">
        <f t="shared" si="2"/>
        <v/>
      </c>
      <c r="K110" s="80"/>
      <c r="L110" s="80"/>
    </row>
    <row r="111" spans="1:12" ht="16">
      <c r="A111" s="120" t="s">
        <v>749</v>
      </c>
      <c r="B111" s="91" t="s">
        <v>122</v>
      </c>
      <c r="C111" s="117" t="s">
        <v>634</v>
      </c>
      <c r="D111" s="109" t="str">
        <f>IFERROR(IF(VLOOKUP(Input[[#This Row],[Feature ID]],H:J,3,0)="yes","Yes","No"),IF(A111="O","No","Yes"))</f>
        <v>No</v>
      </c>
      <c r="E111" s="80"/>
      <c r="F111" s="80"/>
      <c r="G111" s="80"/>
      <c r="H111" s="110"/>
      <c r="I111" s="111"/>
      <c r="J111" s="80" t="str">
        <f t="shared" si="2"/>
        <v/>
      </c>
      <c r="K111" s="80"/>
      <c r="L111" s="80"/>
    </row>
    <row r="112" spans="1:12" ht="16">
      <c r="A112" s="120" t="s">
        <v>749</v>
      </c>
      <c r="B112" s="91" t="s">
        <v>121</v>
      </c>
      <c r="C112" s="117" t="s">
        <v>635</v>
      </c>
      <c r="D112" s="109" t="str">
        <f>IFERROR(IF(VLOOKUP(Input[[#This Row],[Feature ID]],H:J,3,0)="yes","Yes","No"),IF(A112="O","No","Yes"))</f>
        <v>No</v>
      </c>
      <c r="E112" s="80"/>
      <c r="F112" s="80"/>
      <c r="G112" s="80"/>
      <c r="H112" s="110"/>
      <c r="I112" s="111"/>
      <c r="J112" s="80" t="str">
        <f t="shared" si="2"/>
        <v/>
      </c>
      <c r="K112" s="80"/>
      <c r="L112" s="80"/>
    </row>
    <row r="113" spans="1:12" ht="16">
      <c r="A113" s="120" t="s">
        <v>749</v>
      </c>
      <c r="B113" s="91" t="s">
        <v>120</v>
      </c>
      <c r="C113" s="117" t="s">
        <v>636</v>
      </c>
      <c r="D113" s="109" t="str">
        <f>IFERROR(IF(VLOOKUP(Input[[#This Row],[Feature ID]],H:J,3,0)="yes","Yes","No"),IF(A113="O","No","Yes"))</f>
        <v>No</v>
      </c>
      <c r="E113" s="80"/>
      <c r="F113" s="80"/>
      <c r="G113" s="80"/>
      <c r="H113" s="110"/>
      <c r="I113" s="111"/>
      <c r="J113" s="80" t="str">
        <f t="shared" si="2"/>
        <v/>
      </c>
      <c r="K113" s="80"/>
      <c r="L113" s="80"/>
    </row>
    <row r="114" spans="1:12" ht="16">
      <c r="A114" s="120" t="s">
        <v>749</v>
      </c>
      <c r="B114" s="91" t="s">
        <v>119</v>
      </c>
      <c r="C114" s="117" t="s">
        <v>637</v>
      </c>
      <c r="D114" s="109" t="str">
        <f>IFERROR(IF(VLOOKUP(Input[[#This Row],[Feature ID]],H:J,3,0)="yes","Yes","No"),IF(A114="O","No","Yes"))</f>
        <v>No</v>
      </c>
      <c r="E114" s="80"/>
      <c r="F114" s="80"/>
      <c r="G114" s="80"/>
      <c r="H114" s="110"/>
      <c r="I114" s="111"/>
      <c r="J114" s="80" t="str">
        <f t="shared" si="2"/>
        <v/>
      </c>
      <c r="K114" s="80"/>
      <c r="L114" s="80"/>
    </row>
    <row r="115" spans="1:12" ht="16">
      <c r="A115" s="120" t="s">
        <v>749</v>
      </c>
      <c r="B115" s="91" t="s">
        <v>118</v>
      </c>
      <c r="C115" s="117" t="s">
        <v>638</v>
      </c>
      <c r="D115" s="109" t="str">
        <f>IFERROR(IF(VLOOKUP(Input[[#This Row],[Feature ID]],H:J,3,0)="yes","Yes","No"),IF(A115="O","No","Yes"))</f>
        <v>No</v>
      </c>
      <c r="E115" s="80"/>
      <c r="F115" s="80"/>
      <c r="G115" s="80"/>
      <c r="H115" s="110"/>
      <c r="I115" s="111"/>
      <c r="J115" s="80" t="str">
        <f t="shared" si="2"/>
        <v/>
      </c>
      <c r="K115" s="80"/>
      <c r="L115" s="80"/>
    </row>
    <row r="116" spans="1:12" ht="16">
      <c r="A116" s="120" t="s">
        <v>749</v>
      </c>
      <c r="B116" s="91" t="s">
        <v>117</v>
      </c>
      <c r="C116" s="117" t="s">
        <v>639</v>
      </c>
      <c r="D116" s="109" t="str">
        <f>IFERROR(IF(VLOOKUP(Input[[#This Row],[Feature ID]],H:J,3,0)="yes","Yes","No"),IF(A116="O","No","Yes"))</f>
        <v>No</v>
      </c>
      <c r="E116" s="80"/>
      <c r="F116" s="80"/>
      <c r="G116" s="80"/>
      <c r="H116" s="110"/>
      <c r="I116" s="111"/>
      <c r="J116" s="80" t="str">
        <f t="shared" si="2"/>
        <v/>
      </c>
      <c r="K116" s="80"/>
      <c r="L116" s="80"/>
    </row>
    <row r="117" spans="1:12" ht="16">
      <c r="A117" s="122" t="s">
        <v>747</v>
      </c>
      <c r="B117" s="92" t="s">
        <v>116</v>
      </c>
      <c r="C117" s="117" t="s">
        <v>640</v>
      </c>
      <c r="D117" s="109" t="str">
        <f>IFERROR(IF(VLOOKUP(Input[[#This Row],[Feature ID]],H:J,3,0)="yes","Yes","No"),IF(A117="O","No","Yes"))</f>
        <v>Yes</v>
      </c>
      <c r="E117" s="80"/>
      <c r="F117" s="80"/>
      <c r="G117" s="80"/>
      <c r="H117" s="110"/>
      <c r="I117" s="111"/>
      <c r="J117" s="80" t="str">
        <f t="shared" si="2"/>
        <v/>
      </c>
      <c r="K117" s="80"/>
      <c r="L117" s="80"/>
    </row>
    <row r="118" spans="1:12" ht="16">
      <c r="A118" s="122" t="s">
        <v>747</v>
      </c>
      <c r="B118" s="92" t="s">
        <v>115</v>
      </c>
      <c r="C118" s="117" t="s">
        <v>641</v>
      </c>
      <c r="D118" s="109" t="str">
        <f>IFERROR(IF(VLOOKUP(Input[[#This Row],[Feature ID]],H:J,3,0)="yes","Yes","No"),IF(A118="O","No","Yes"))</f>
        <v>Yes</v>
      </c>
      <c r="E118" s="80"/>
      <c r="F118" s="80"/>
      <c r="G118" s="80"/>
      <c r="H118" s="110"/>
      <c r="I118" s="111"/>
      <c r="J118" s="80" t="str">
        <f t="shared" si="2"/>
        <v/>
      </c>
      <c r="K118" s="80"/>
      <c r="L118" s="80"/>
    </row>
    <row r="119" spans="1:12" ht="16">
      <c r="A119" s="120" t="s">
        <v>749</v>
      </c>
      <c r="B119" s="92" t="s">
        <v>114</v>
      </c>
      <c r="C119" s="117" t="s">
        <v>642</v>
      </c>
      <c r="D119" s="109" t="str">
        <f>IFERROR(IF(VLOOKUP(Input[[#This Row],[Feature ID]],H:J,3,0)="yes","Yes","No"),IF(A119="O","No","Yes"))</f>
        <v>No</v>
      </c>
      <c r="E119" s="80"/>
      <c r="F119" s="80"/>
      <c r="G119" s="80"/>
      <c r="H119" s="110"/>
      <c r="I119" s="111"/>
      <c r="J119" s="80" t="str">
        <f t="shared" si="2"/>
        <v/>
      </c>
      <c r="K119" s="80"/>
      <c r="L119" s="80"/>
    </row>
    <row r="120" spans="1:12" ht="16">
      <c r="A120" s="120" t="s">
        <v>749</v>
      </c>
      <c r="B120" s="92" t="s">
        <v>113</v>
      </c>
      <c r="C120" s="117" t="s">
        <v>643</v>
      </c>
      <c r="D120" s="109" t="str">
        <f>IFERROR(IF(VLOOKUP(Input[[#This Row],[Feature ID]],H:J,3,0)="yes","Yes","No"),IF(A120="O","No","Yes"))</f>
        <v>No</v>
      </c>
      <c r="E120" s="80"/>
      <c r="F120" s="80"/>
      <c r="G120" s="80"/>
      <c r="H120" s="110"/>
      <c r="I120" s="111"/>
      <c r="J120" s="80" t="str">
        <f t="shared" si="2"/>
        <v/>
      </c>
      <c r="K120" s="80"/>
      <c r="L120" s="80"/>
    </row>
    <row r="121" spans="1:12" ht="16">
      <c r="A121" s="120" t="s">
        <v>749</v>
      </c>
      <c r="B121" s="92" t="s">
        <v>112</v>
      </c>
      <c r="C121" s="117" t="s">
        <v>644</v>
      </c>
      <c r="D121" s="109" t="str">
        <f>IFERROR(IF(VLOOKUP(Input[[#This Row],[Feature ID]],H:J,3,0)="yes","Yes","No"),IF(A121="O","No","Yes"))</f>
        <v>No</v>
      </c>
      <c r="E121" s="80"/>
      <c r="F121" s="80"/>
      <c r="G121" s="80"/>
      <c r="H121" s="110"/>
      <c r="I121" s="111"/>
      <c r="J121" s="80" t="str">
        <f t="shared" si="2"/>
        <v/>
      </c>
      <c r="K121" s="80"/>
      <c r="L121" s="80"/>
    </row>
    <row r="122" spans="1:12" ht="16">
      <c r="A122" s="120" t="s">
        <v>749</v>
      </c>
      <c r="B122" s="92" t="s">
        <v>111</v>
      </c>
      <c r="C122" s="117" t="s">
        <v>645</v>
      </c>
      <c r="D122" s="109" t="str">
        <f>IFERROR(IF(VLOOKUP(Input[[#This Row],[Feature ID]],H:J,3,0)="yes","Yes","No"),IF(A122="O","No","Yes"))</f>
        <v>No</v>
      </c>
      <c r="E122" s="80"/>
      <c r="F122" s="80"/>
      <c r="G122" s="80"/>
      <c r="H122" s="110"/>
      <c r="I122" s="111"/>
      <c r="J122" s="80" t="str">
        <f t="shared" si="2"/>
        <v/>
      </c>
      <c r="K122" s="80"/>
      <c r="L122" s="80"/>
    </row>
    <row r="123" spans="1:12" ht="16">
      <c r="A123" s="120" t="s">
        <v>749</v>
      </c>
      <c r="B123" s="92" t="s">
        <v>110</v>
      </c>
      <c r="C123" s="117" t="s">
        <v>646</v>
      </c>
      <c r="D123" s="109" t="str">
        <f>IFERROR(IF(VLOOKUP(Input[[#This Row],[Feature ID]],H:J,3,0)="yes","Yes","No"),IF(A123="O","No","Yes"))</f>
        <v>No</v>
      </c>
      <c r="E123" s="80"/>
      <c r="F123" s="80"/>
      <c r="G123" s="80"/>
      <c r="H123" s="110"/>
      <c r="I123" s="111"/>
      <c r="J123" s="80" t="str">
        <f t="shared" si="2"/>
        <v/>
      </c>
      <c r="K123" s="80"/>
      <c r="L123" s="80"/>
    </row>
    <row r="124" spans="1:12" ht="16">
      <c r="A124" s="120" t="s">
        <v>749</v>
      </c>
      <c r="B124" s="92" t="s">
        <v>109</v>
      </c>
      <c r="C124" s="117" t="s">
        <v>647</v>
      </c>
      <c r="D124" s="109" t="str">
        <f>IFERROR(IF(VLOOKUP(Input[[#This Row],[Feature ID]],H:J,3,0)="yes","Yes","No"),IF(A124="O","No","Yes"))</f>
        <v>No</v>
      </c>
      <c r="E124" s="80"/>
      <c r="F124" s="80"/>
      <c r="G124" s="80"/>
      <c r="H124" s="110"/>
      <c r="I124" s="111"/>
      <c r="J124" s="80" t="str">
        <f t="shared" si="2"/>
        <v/>
      </c>
      <c r="K124" s="80"/>
      <c r="L124" s="80"/>
    </row>
    <row r="125" spans="1:12" ht="16">
      <c r="A125" s="120" t="s">
        <v>749</v>
      </c>
      <c r="B125" s="92" t="s">
        <v>108</v>
      </c>
      <c r="C125" s="117" t="s">
        <v>648</v>
      </c>
      <c r="D125" s="109" t="str">
        <f>IFERROR(IF(VLOOKUP(Input[[#This Row],[Feature ID]],H:J,3,0)="yes","Yes","No"),IF(A125="O","No","Yes"))</f>
        <v>No</v>
      </c>
      <c r="E125" s="80"/>
      <c r="F125" s="80"/>
      <c r="G125" s="80"/>
      <c r="H125" s="110"/>
      <c r="I125" s="111"/>
      <c r="J125" s="80" t="str">
        <f t="shared" si="2"/>
        <v/>
      </c>
      <c r="K125" s="80"/>
      <c r="L125" s="80"/>
    </row>
    <row r="126" spans="1:12" ht="16">
      <c r="A126" s="120" t="s">
        <v>749</v>
      </c>
      <c r="B126" s="92" t="s">
        <v>107</v>
      </c>
      <c r="C126" s="117" t="s">
        <v>649</v>
      </c>
      <c r="D126" s="109" t="str">
        <f>IFERROR(IF(VLOOKUP(Input[[#This Row],[Feature ID]],H:J,3,0)="yes","Yes","No"),IF(A126="O","No","Yes"))</f>
        <v>No</v>
      </c>
      <c r="E126" s="80"/>
      <c r="F126" s="80"/>
      <c r="G126" s="80"/>
      <c r="H126" s="110"/>
      <c r="I126" s="111"/>
      <c r="J126" s="80" t="str">
        <f t="shared" si="2"/>
        <v/>
      </c>
      <c r="K126" s="80"/>
      <c r="L126" s="80"/>
    </row>
    <row r="127" spans="1:12" ht="16">
      <c r="A127" s="120" t="s">
        <v>749</v>
      </c>
      <c r="B127" s="92" t="s">
        <v>106</v>
      </c>
      <c r="C127" s="117" t="s">
        <v>650</v>
      </c>
      <c r="D127" s="109" t="str">
        <f>IFERROR(IF(VLOOKUP(Input[[#This Row],[Feature ID]],H:J,3,0)="yes","Yes","No"),IF(A127="O","No","Yes"))</f>
        <v>No</v>
      </c>
      <c r="E127" s="80"/>
      <c r="F127" s="80"/>
      <c r="G127" s="80"/>
      <c r="H127" s="110"/>
      <c r="I127" s="111"/>
      <c r="J127" s="80" t="str">
        <f t="shared" si="2"/>
        <v/>
      </c>
      <c r="K127" s="80"/>
      <c r="L127" s="80"/>
    </row>
    <row r="128" spans="1:12" ht="16">
      <c r="A128" s="120" t="s">
        <v>749</v>
      </c>
      <c r="B128" s="92" t="s">
        <v>105</v>
      </c>
      <c r="C128" s="117" t="s">
        <v>651</v>
      </c>
      <c r="D128" s="109" t="str">
        <f>IFERROR(IF(VLOOKUP(Input[[#This Row],[Feature ID]],H:J,3,0)="yes","Yes","No"),IF(A128="O","No","Yes"))</f>
        <v>No</v>
      </c>
      <c r="E128" s="80"/>
      <c r="F128" s="80"/>
      <c r="G128" s="80"/>
      <c r="H128" s="110"/>
      <c r="I128" s="111"/>
      <c r="J128" s="80" t="str">
        <f t="shared" si="2"/>
        <v/>
      </c>
      <c r="K128" s="80"/>
      <c r="L128" s="80"/>
    </row>
    <row r="129" spans="1:12" ht="16">
      <c r="A129" s="120" t="s">
        <v>749</v>
      </c>
      <c r="B129" s="92" t="s">
        <v>104</v>
      </c>
      <c r="C129" s="117" t="s">
        <v>652</v>
      </c>
      <c r="D129" s="109" t="str">
        <f>IFERROR(IF(VLOOKUP(Input[[#This Row],[Feature ID]],H:J,3,0)="yes","Yes","No"),IF(A129="O","No","Yes"))</f>
        <v>No</v>
      </c>
      <c r="E129" s="80"/>
      <c r="F129" s="80"/>
      <c r="G129" s="80"/>
      <c r="H129" s="110"/>
      <c r="I129" s="111"/>
      <c r="J129" s="80" t="str">
        <f t="shared" si="2"/>
        <v/>
      </c>
      <c r="K129" s="80"/>
      <c r="L129" s="80"/>
    </row>
    <row r="130" spans="1:12" ht="16">
      <c r="A130" s="120" t="s">
        <v>749</v>
      </c>
      <c r="B130" s="92" t="s">
        <v>103</v>
      </c>
      <c r="C130" s="117" t="s">
        <v>653</v>
      </c>
      <c r="D130" s="109" t="str">
        <f>IFERROR(IF(VLOOKUP(Input[[#This Row],[Feature ID]],H:J,3,0)="yes","Yes","No"),IF(A130="O","No","Yes"))</f>
        <v>No</v>
      </c>
      <c r="E130" s="80"/>
      <c r="F130" s="80"/>
      <c r="G130" s="80"/>
      <c r="H130" s="110"/>
      <c r="I130" s="111"/>
      <c r="J130" s="80" t="str">
        <f t="shared" si="2"/>
        <v/>
      </c>
      <c r="K130" s="80"/>
      <c r="L130" s="80"/>
    </row>
    <row r="131" spans="1:12" ht="16">
      <c r="A131" s="122" t="s">
        <v>747</v>
      </c>
      <c r="B131" s="93" t="s">
        <v>102</v>
      </c>
      <c r="C131" s="117" t="s">
        <v>654</v>
      </c>
      <c r="D131" s="109" t="str">
        <f>IFERROR(IF(VLOOKUP(Input[[#This Row],[Feature ID]],H:J,3,0)="yes","Yes","No"),IF(A131="O","No","Yes"))</f>
        <v>Yes</v>
      </c>
      <c r="E131" s="80"/>
      <c r="F131" s="80"/>
      <c r="G131" s="80"/>
      <c r="H131" s="110"/>
      <c r="I131" s="111"/>
      <c r="J131" s="80" t="str">
        <f t="shared" si="2"/>
        <v/>
      </c>
      <c r="K131" s="80"/>
      <c r="L131" s="80"/>
    </row>
    <row r="132" spans="1:12" ht="16">
      <c r="A132" s="122" t="s">
        <v>747</v>
      </c>
      <c r="B132" s="93" t="s">
        <v>101</v>
      </c>
      <c r="C132" s="117" t="s">
        <v>655</v>
      </c>
      <c r="D132" s="109" t="str">
        <f>IFERROR(IF(VLOOKUP(Input[[#This Row],[Feature ID]],H:J,3,0)="yes","Yes","No"),IF(A132="O","No","Yes"))</f>
        <v>Yes</v>
      </c>
      <c r="E132" s="80"/>
      <c r="F132" s="80"/>
      <c r="G132" s="80"/>
      <c r="H132" s="110"/>
      <c r="I132" s="111"/>
      <c r="J132" s="80" t="str">
        <f t="shared" si="2"/>
        <v/>
      </c>
      <c r="K132" s="80"/>
      <c r="L132" s="80"/>
    </row>
    <row r="133" spans="1:12" ht="16">
      <c r="A133" s="122" t="s">
        <v>747</v>
      </c>
      <c r="B133" s="93" t="s">
        <v>100</v>
      </c>
      <c r="C133" s="117" t="s">
        <v>656</v>
      </c>
      <c r="D133" s="109" t="str">
        <f>IFERROR(IF(VLOOKUP(Input[[#This Row],[Feature ID]],H:J,3,0)="yes","Yes","No"),IF(A133="O","No","Yes"))</f>
        <v>Yes</v>
      </c>
      <c r="E133" s="80"/>
      <c r="F133" s="80"/>
      <c r="G133" s="80"/>
      <c r="H133" s="110"/>
      <c r="I133" s="111"/>
      <c r="J133" s="80" t="str">
        <f t="shared" si="2"/>
        <v/>
      </c>
      <c r="K133" s="80"/>
      <c r="L133" s="80"/>
    </row>
    <row r="134" spans="1:12" ht="16">
      <c r="A134" s="122" t="s">
        <v>747</v>
      </c>
      <c r="B134" s="93" t="s">
        <v>99</v>
      </c>
      <c r="C134" s="117" t="s">
        <v>657</v>
      </c>
      <c r="D134" s="109" t="str">
        <f>IFERROR(IF(VLOOKUP(Input[[#This Row],[Feature ID]],H:J,3,0)="yes","Yes","No"),IF(A134="O","No","Yes"))</f>
        <v>Yes</v>
      </c>
      <c r="E134" s="80"/>
      <c r="F134" s="80"/>
      <c r="G134" s="80"/>
      <c r="H134" s="110"/>
      <c r="I134" s="111"/>
      <c r="J134" s="80" t="str">
        <f t="shared" si="2"/>
        <v/>
      </c>
      <c r="K134" s="80"/>
      <c r="L134" s="80"/>
    </row>
    <row r="135" spans="1:12" ht="16">
      <c r="A135" s="122" t="s">
        <v>747</v>
      </c>
      <c r="B135" s="93" t="s">
        <v>98</v>
      </c>
      <c r="C135" s="117" t="s">
        <v>658</v>
      </c>
      <c r="D135" s="109" t="str">
        <f>IFERROR(IF(VLOOKUP(Input[[#This Row],[Feature ID]],H:J,3,0)="yes","Yes","No"),IF(A135="O","No","Yes"))</f>
        <v>Yes</v>
      </c>
      <c r="E135" s="80"/>
      <c r="F135" s="80"/>
      <c r="G135" s="80"/>
      <c r="H135" s="110"/>
      <c r="I135" s="111"/>
      <c r="J135" s="80" t="str">
        <f t="shared" si="2"/>
        <v/>
      </c>
      <c r="K135" s="80"/>
      <c r="L135" s="80"/>
    </row>
    <row r="136" spans="1:12" ht="16">
      <c r="A136" s="122" t="s">
        <v>747</v>
      </c>
      <c r="B136" s="93" t="s">
        <v>97</v>
      </c>
      <c r="C136" s="117" t="s">
        <v>659</v>
      </c>
      <c r="D136" s="109" t="str">
        <f>IFERROR(IF(VLOOKUP(Input[[#This Row],[Feature ID]],H:J,3,0)="yes","Yes","No"),IF(A136="O","No","Yes"))</f>
        <v>Yes</v>
      </c>
      <c r="E136" s="80"/>
      <c r="F136" s="80"/>
      <c r="G136" s="80"/>
      <c r="H136" s="110"/>
      <c r="I136" s="111"/>
      <c r="J136" s="80" t="str">
        <f t="shared" si="2"/>
        <v/>
      </c>
      <c r="K136" s="80"/>
      <c r="L136" s="80"/>
    </row>
    <row r="137" spans="1:12" ht="16">
      <c r="A137" s="122" t="s">
        <v>747</v>
      </c>
      <c r="B137" s="93" t="s">
        <v>96</v>
      </c>
      <c r="C137" s="117" t="s">
        <v>660</v>
      </c>
      <c r="D137" s="109" t="str">
        <f>IFERROR(IF(VLOOKUP(Input[[#This Row],[Feature ID]],H:J,3,0)="yes","Yes","No"),IF(A137="O","No","Yes"))</f>
        <v>Yes</v>
      </c>
      <c r="E137" s="80"/>
      <c r="F137" s="80"/>
      <c r="G137" s="80"/>
      <c r="H137" s="110"/>
      <c r="I137" s="111"/>
      <c r="J137" s="80" t="str">
        <f t="shared" ref="J137:J200" si="3">IF(OR(I137="Yes",I137="Y",I137="met",AND(ISNUMBER(I137),I137&gt;0),I137="P"),"Yes","")</f>
        <v/>
      </c>
      <c r="K137" s="80"/>
      <c r="L137" s="80"/>
    </row>
    <row r="138" spans="1:12" ht="16">
      <c r="A138" s="122" t="s">
        <v>747</v>
      </c>
      <c r="B138" s="93" t="s">
        <v>95</v>
      </c>
      <c r="C138" s="117" t="s">
        <v>661</v>
      </c>
      <c r="D138" s="109" t="str">
        <f>IFERROR(IF(VLOOKUP(Input[[#This Row],[Feature ID]],H:J,3,0)="yes","Yes","No"),IF(A138="O","No","Yes"))</f>
        <v>Yes</v>
      </c>
      <c r="E138" s="80"/>
      <c r="F138" s="80"/>
      <c r="G138" s="80"/>
      <c r="H138" s="110"/>
      <c r="I138" s="111"/>
      <c r="J138" s="80" t="str">
        <f t="shared" si="3"/>
        <v/>
      </c>
      <c r="K138" s="80"/>
      <c r="L138" s="80"/>
    </row>
    <row r="139" spans="1:12" ht="16">
      <c r="A139" s="120" t="s">
        <v>749</v>
      </c>
      <c r="B139" s="93" t="s">
        <v>94</v>
      </c>
      <c r="C139" s="117" t="s">
        <v>662</v>
      </c>
      <c r="D139" s="109" t="str">
        <f>IFERROR(IF(VLOOKUP(Input[[#This Row],[Feature ID]],H:J,3,0)="yes","Yes","No"),IF(A139="O","No","Yes"))</f>
        <v>No</v>
      </c>
      <c r="E139" s="80"/>
      <c r="F139" s="80"/>
      <c r="G139" s="80"/>
      <c r="H139" s="110"/>
      <c r="I139" s="111"/>
      <c r="J139" s="80" t="str">
        <f t="shared" si="3"/>
        <v/>
      </c>
      <c r="K139" s="80"/>
      <c r="L139" s="80"/>
    </row>
    <row r="140" spans="1:12" ht="16">
      <c r="A140" s="120" t="s">
        <v>749</v>
      </c>
      <c r="B140" s="93" t="s">
        <v>93</v>
      </c>
      <c r="C140" s="117" t="s">
        <v>663</v>
      </c>
      <c r="D140" s="109" t="str">
        <f>IFERROR(IF(VLOOKUP(Input[[#This Row],[Feature ID]],H:J,3,0)="yes","Yes","No"),IF(A140="O","No","Yes"))</f>
        <v>No</v>
      </c>
      <c r="E140" s="80"/>
      <c r="F140" s="80"/>
      <c r="G140" s="80"/>
      <c r="H140" s="110"/>
      <c r="I140" s="111"/>
      <c r="J140" s="80" t="str">
        <f t="shared" si="3"/>
        <v/>
      </c>
      <c r="K140" s="80"/>
      <c r="L140" s="80"/>
    </row>
    <row r="141" spans="1:12" ht="16">
      <c r="A141" s="120" t="s">
        <v>749</v>
      </c>
      <c r="B141" s="93" t="s">
        <v>92</v>
      </c>
      <c r="C141" s="117" t="s">
        <v>664</v>
      </c>
      <c r="D141" s="109" t="str">
        <f>IFERROR(IF(VLOOKUP(Input[[#This Row],[Feature ID]],H:J,3,0)="yes","Yes","No"),IF(A141="O","No","Yes"))</f>
        <v>No</v>
      </c>
      <c r="E141" s="80"/>
      <c r="F141" s="80"/>
      <c r="G141" s="80"/>
      <c r="H141" s="110"/>
      <c r="I141" s="111"/>
      <c r="J141" s="80" t="str">
        <f t="shared" si="3"/>
        <v/>
      </c>
      <c r="K141" s="80"/>
      <c r="L141" s="80"/>
    </row>
    <row r="142" spans="1:12" ht="16">
      <c r="A142" s="120" t="s">
        <v>749</v>
      </c>
      <c r="B142" s="93" t="s">
        <v>91</v>
      </c>
      <c r="C142" s="117" t="s">
        <v>665</v>
      </c>
      <c r="D142" s="109" t="str">
        <f>IFERROR(IF(VLOOKUP(Input[[#This Row],[Feature ID]],H:J,3,0)="yes","Yes","No"),IF(A142="O","No","Yes"))</f>
        <v>No</v>
      </c>
      <c r="E142" s="80"/>
      <c r="F142" s="80"/>
      <c r="G142" s="80"/>
      <c r="H142" s="110"/>
      <c r="I142" s="111"/>
      <c r="J142" s="80" t="str">
        <f t="shared" si="3"/>
        <v/>
      </c>
      <c r="K142" s="80"/>
      <c r="L142" s="80"/>
    </row>
    <row r="143" spans="1:12" ht="16">
      <c r="A143" s="120" t="s">
        <v>749</v>
      </c>
      <c r="B143" s="93" t="s">
        <v>90</v>
      </c>
      <c r="C143" s="117" t="s">
        <v>666</v>
      </c>
      <c r="D143" s="109" t="str">
        <f>IFERROR(IF(VLOOKUP(Input[[#This Row],[Feature ID]],H:J,3,0)="yes","Yes","No"),IF(A143="O","No","Yes"))</f>
        <v>No</v>
      </c>
      <c r="E143" s="80"/>
      <c r="F143" s="80"/>
      <c r="G143" s="80"/>
      <c r="H143" s="110"/>
      <c r="I143" s="111"/>
      <c r="J143" s="80" t="str">
        <f t="shared" si="3"/>
        <v/>
      </c>
      <c r="K143" s="80"/>
      <c r="L143" s="80"/>
    </row>
    <row r="144" spans="1:12" ht="16">
      <c r="A144" s="120" t="s">
        <v>749</v>
      </c>
      <c r="B144" s="93" t="s">
        <v>89</v>
      </c>
      <c r="C144" s="117" t="s">
        <v>667</v>
      </c>
      <c r="D144" s="109" t="str">
        <f>IFERROR(IF(VLOOKUP(Input[[#This Row],[Feature ID]],H:J,3,0)="yes","Yes","No"),IF(A144="O","No","Yes"))</f>
        <v>No</v>
      </c>
      <c r="E144" s="80"/>
      <c r="F144" s="80"/>
      <c r="G144" s="80"/>
      <c r="H144" s="110"/>
      <c r="I144" s="111"/>
      <c r="J144" s="80" t="str">
        <f t="shared" si="3"/>
        <v/>
      </c>
      <c r="K144" s="80"/>
      <c r="L144" s="80"/>
    </row>
    <row r="145" spans="1:12" ht="16">
      <c r="A145" s="120" t="s">
        <v>749</v>
      </c>
      <c r="B145" s="93" t="s">
        <v>88</v>
      </c>
      <c r="C145" s="117" t="s">
        <v>668</v>
      </c>
      <c r="D145" s="109" t="str">
        <f>IFERROR(IF(VLOOKUP(Input[[#This Row],[Feature ID]],H:J,3,0)="yes","Yes","No"),IF(A145="O","No","Yes"))</f>
        <v>No</v>
      </c>
      <c r="E145" s="80"/>
      <c r="F145" s="80"/>
      <c r="G145" s="80"/>
      <c r="H145" s="110"/>
      <c r="I145" s="111"/>
      <c r="J145" s="80" t="str">
        <f t="shared" si="3"/>
        <v/>
      </c>
      <c r="K145" s="80"/>
      <c r="L145" s="80"/>
    </row>
    <row r="146" spans="1:12" ht="16">
      <c r="A146" s="120" t="s">
        <v>749</v>
      </c>
      <c r="B146" s="93" t="s">
        <v>87</v>
      </c>
      <c r="C146" s="117" t="s">
        <v>669</v>
      </c>
      <c r="D146" s="109" t="str">
        <f>IFERROR(IF(VLOOKUP(Input[[#This Row],[Feature ID]],H:J,3,0)="yes","Yes","No"),IF(A146="O","No","Yes"))</f>
        <v>No</v>
      </c>
      <c r="E146" s="80"/>
      <c r="F146" s="80"/>
      <c r="G146" s="80"/>
      <c r="H146" s="110"/>
      <c r="I146" s="111"/>
      <c r="J146" s="80" t="str">
        <f t="shared" si="3"/>
        <v/>
      </c>
      <c r="K146" s="80"/>
      <c r="L146" s="80"/>
    </row>
    <row r="147" spans="1:12" ht="16">
      <c r="A147" s="120" t="s">
        <v>749</v>
      </c>
      <c r="B147" s="93" t="s">
        <v>86</v>
      </c>
      <c r="C147" s="117" t="s">
        <v>670</v>
      </c>
      <c r="D147" s="109" t="str">
        <f>IFERROR(IF(VLOOKUP(Input[[#This Row],[Feature ID]],H:J,3,0)="yes","Yes","No"),IF(A147="O","No","Yes"))</f>
        <v>No</v>
      </c>
      <c r="E147" s="80"/>
      <c r="F147" s="80"/>
      <c r="G147" s="80"/>
      <c r="H147" s="110"/>
      <c r="I147" s="111"/>
      <c r="J147" s="80" t="str">
        <f t="shared" si="3"/>
        <v/>
      </c>
      <c r="K147" s="80"/>
      <c r="L147" s="80"/>
    </row>
    <row r="148" spans="1:12" ht="16">
      <c r="A148" s="120" t="s">
        <v>749</v>
      </c>
      <c r="B148" s="93" t="s">
        <v>85</v>
      </c>
      <c r="C148" s="117" t="s">
        <v>671</v>
      </c>
      <c r="D148" s="109" t="str">
        <f>IFERROR(IF(VLOOKUP(Input[[#This Row],[Feature ID]],H:J,3,0)="yes","Yes","No"),IF(A148="O","No","Yes"))</f>
        <v>No</v>
      </c>
      <c r="E148" s="80"/>
      <c r="F148" s="80"/>
      <c r="G148" s="80"/>
      <c r="H148" s="110"/>
      <c r="I148" s="111"/>
      <c r="J148" s="80" t="str">
        <f t="shared" si="3"/>
        <v/>
      </c>
      <c r="K148" s="80"/>
      <c r="L148" s="80"/>
    </row>
    <row r="149" spans="1:12" ht="16">
      <c r="A149" s="120" t="s">
        <v>749</v>
      </c>
      <c r="B149" s="93" t="s">
        <v>84</v>
      </c>
      <c r="C149" s="117" t="s">
        <v>672</v>
      </c>
      <c r="D149" s="109" t="str">
        <f>IFERROR(IF(VLOOKUP(Input[[#This Row],[Feature ID]],H:J,3,0)="yes","Yes","No"),IF(A149="O","No","Yes"))</f>
        <v>No</v>
      </c>
      <c r="E149" s="80"/>
      <c r="F149" s="80"/>
      <c r="G149" s="80"/>
      <c r="H149" s="110"/>
      <c r="I149" s="111"/>
      <c r="J149" s="80" t="str">
        <f t="shared" si="3"/>
        <v/>
      </c>
      <c r="K149" s="80"/>
      <c r="L149" s="80"/>
    </row>
    <row r="150" spans="1:12" ht="16">
      <c r="A150" s="120" t="s">
        <v>749</v>
      </c>
      <c r="B150" s="93" t="s">
        <v>83</v>
      </c>
      <c r="C150" s="117" t="s">
        <v>673</v>
      </c>
      <c r="D150" s="109" t="str">
        <f>IFERROR(IF(VLOOKUP(Input[[#This Row],[Feature ID]],H:J,3,0)="yes","Yes","No"),IF(A150="O","No","Yes"))</f>
        <v>No</v>
      </c>
      <c r="E150" s="80"/>
      <c r="F150" s="80"/>
      <c r="G150" s="80"/>
      <c r="H150" s="110"/>
      <c r="I150" s="111"/>
      <c r="J150" s="80" t="str">
        <f t="shared" si="3"/>
        <v/>
      </c>
      <c r="K150" s="80"/>
      <c r="L150" s="80"/>
    </row>
    <row r="151" spans="1:12" ht="16">
      <c r="A151" s="120" t="s">
        <v>749</v>
      </c>
      <c r="B151" s="93" t="s">
        <v>82</v>
      </c>
      <c r="C151" s="117" t="s">
        <v>674</v>
      </c>
      <c r="D151" s="109" t="str">
        <f>IFERROR(IF(VLOOKUP(Input[[#This Row],[Feature ID]],H:J,3,0)="yes","Yes","No"),IF(A151="O","No","Yes"))</f>
        <v>No</v>
      </c>
      <c r="E151" s="80"/>
      <c r="F151" s="80"/>
      <c r="G151" s="80"/>
      <c r="H151" s="110"/>
      <c r="I151" s="111"/>
      <c r="J151" s="80" t="str">
        <f t="shared" si="3"/>
        <v/>
      </c>
      <c r="K151" s="80"/>
      <c r="L151" s="80"/>
    </row>
    <row r="152" spans="1:12" ht="16">
      <c r="A152" s="120" t="s">
        <v>749</v>
      </c>
      <c r="B152" s="93" t="s">
        <v>81</v>
      </c>
      <c r="C152" s="117" t="s">
        <v>675</v>
      </c>
      <c r="D152" s="109" t="str">
        <f>IFERROR(IF(VLOOKUP(Input[[#This Row],[Feature ID]],H:J,3,0)="yes","Yes","No"),IF(A152="O","No","Yes"))</f>
        <v>No</v>
      </c>
      <c r="E152" s="80"/>
      <c r="F152" s="80"/>
      <c r="G152" s="80"/>
      <c r="H152" s="110"/>
      <c r="I152" s="111"/>
      <c r="J152" s="80" t="str">
        <f t="shared" si="3"/>
        <v/>
      </c>
      <c r="K152" s="80"/>
      <c r="L152" s="80"/>
    </row>
    <row r="153" spans="1:12" ht="16">
      <c r="A153" s="120" t="s">
        <v>749</v>
      </c>
      <c r="B153" s="93" t="s">
        <v>80</v>
      </c>
      <c r="C153" s="117" t="s">
        <v>676</v>
      </c>
      <c r="D153" s="109" t="str">
        <f>IFERROR(IF(VLOOKUP(Input[[#This Row],[Feature ID]],H:J,3,0)="yes","Yes","No"),IF(A153="O","No","Yes"))</f>
        <v>No</v>
      </c>
      <c r="E153" s="80"/>
      <c r="F153" s="80"/>
      <c r="G153" s="80"/>
      <c r="H153" s="110"/>
      <c r="I153" s="111"/>
      <c r="J153" s="80" t="str">
        <f t="shared" si="3"/>
        <v/>
      </c>
      <c r="K153" s="80"/>
      <c r="L153" s="80"/>
    </row>
    <row r="154" spans="1:12" ht="16">
      <c r="A154" s="120" t="s">
        <v>749</v>
      </c>
      <c r="B154" s="93" t="s">
        <v>79</v>
      </c>
      <c r="C154" s="117" t="s">
        <v>677</v>
      </c>
      <c r="D154" s="109" t="str">
        <f>IFERROR(IF(VLOOKUP(Input[[#This Row],[Feature ID]],H:J,3,0)="yes","Yes","No"),IF(A154="O","No","Yes"))</f>
        <v>No</v>
      </c>
      <c r="E154" s="80"/>
      <c r="F154" s="80"/>
      <c r="G154" s="80"/>
      <c r="H154" s="110"/>
      <c r="I154" s="111"/>
      <c r="J154" s="80" t="str">
        <f t="shared" si="3"/>
        <v/>
      </c>
      <c r="K154" s="80"/>
      <c r="L154" s="80"/>
    </row>
    <row r="155" spans="1:12" ht="16">
      <c r="A155" s="123" t="s">
        <v>747</v>
      </c>
      <c r="B155" s="94" t="s">
        <v>78</v>
      </c>
      <c r="C155" s="117" t="s">
        <v>678</v>
      </c>
      <c r="D155" s="109" t="str">
        <f>IFERROR(IF(VLOOKUP(Input[[#This Row],[Feature ID]],H:J,3,0)="yes","Yes","No"),IF(A155="O","No","Yes"))</f>
        <v>Yes</v>
      </c>
      <c r="E155" s="80"/>
      <c r="F155" s="80"/>
      <c r="G155" s="80"/>
      <c r="H155" s="110"/>
      <c r="I155" s="111"/>
      <c r="J155" s="80" t="str">
        <f t="shared" si="3"/>
        <v/>
      </c>
      <c r="K155" s="80"/>
      <c r="L155" s="80"/>
    </row>
    <row r="156" spans="1:12" ht="16">
      <c r="A156" s="124" t="s">
        <v>747</v>
      </c>
      <c r="B156" s="94" t="s">
        <v>77</v>
      </c>
      <c r="C156" s="117" t="s">
        <v>679</v>
      </c>
      <c r="D156" s="109" t="str">
        <f>IFERROR(IF(VLOOKUP(Input[[#This Row],[Feature ID]],H:J,3,0)="yes","Yes","No"),IF(A156="O","No","Yes"))</f>
        <v>Yes</v>
      </c>
      <c r="E156" s="80"/>
      <c r="F156" s="80"/>
      <c r="G156" s="80"/>
      <c r="H156" s="110"/>
      <c r="I156" s="111"/>
      <c r="J156" s="80" t="str">
        <f t="shared" si="3"/>
        <v/>
      </c>
      <c r="K156" s="80"/>
      <c r="L156" s="80"/>
    </row>
    <row r="157" spans="1:12" ht="16">
      <c r="A157" s="124" t="s">
        <v>747</v>
      </c>
      <c r="B157" s="94" t="s">
        <v>76</v>
      </c>
      <c r="C157" s="117" t="s">
        <v>680</v>
      </c>
      <c r="D157" s="109" t="str">
        <f>IFERROR(IF(VLOOKUP(Input[[#This Row],[Feature ID]],H:J,3,0)="yes","Yes","No"),IF(A157="O","No","Yes"))</f>
        <v>Yes</v>
      </c>
      <c r="E157" s="80"/>
      <c r="F157" s="80"/>
      <c r="G157" s="80"/>
      <c r="H157" s="110"/>
      <c r="I157" s="111"/>
      <c r="J157" s="80" t="str">
        <f t="shared" si="3"/>
        <v/>
      </c>
      <c r="K157" s="80"/>
      <c r="L157" s="80"/>
    </row>
    <row r="158" spans="1:12" ht="16">
      <c r="A158" s="125" t="s">
        <v>749</v>
      </c>
      <c r="B158" s="95" t="s">
        <v>75</v>
      </c>
      <c r="C158" s="116" t="s">
        <v>681</v>
      </c>
      <c r="D158" s="109" t="str">
        <f>IFERROR(IF(VLOOKUP(Input[[#This Row],[Feature ID]],H:J,3,0)="yes","Yes","No"),IF(A158="O","No","Yes"))</f>
        <v>No</v>
      </c>
      <c r="E158" s="80"/>
      <c r="F158" s="80"/>
      <c r="G158" s="80"/>
      <c r="H158" s="110"/>
      <c r="I158" s="111"/>
      <c r="J158" s="80" t="str">
        <f t="shared" si="3"/>
        <v/>
      </c>
      <c r="K158" s="80"/>
      <c r="L158" s="80"/>
    </row>
    <row r="159" spans="1:12" ht="16">
      <c r="A159" s="126" t="s">
        <v>749</v>
      </c>
      <c r="B159" s="96" t="s">
        <v>74</v>
      </c>
      <c r="C159" s="108" t="s">
        <v>682</v>
      </c>
      <c r="D159" s="109" t="str">
        <f>IFERROR(IF(VLOOKUP(Input[[#This Row],[Feature ID]],H:J,3,0)="yes","Yes","No"),IF(A159="O","No","Yes"))</f>
        <v>No</v>
      </c>
      <c r="E159" s="80"/>
      <c r="F159" s="80"/>
      <c r="G159" s="80"/>
      <c r="H159" s="110"/>
      <c r="I159" s="111"/>
      <c r="J159" s="80" t="str">
        <f t="shared" si="3"/>
        <v/>
      </c>
      <c r="K159" s="80"/>
      <c r="L159" s="80"/>
    </row>
    <row r="160" spans="1:12" ht="16">
      <c r="A160" s="127" t="s">
        <v>749</v>
      </c>
      <c r="B160" s="96" t="s">
        <v>73</v>
      </c>
      <c r="C160" s="116" t="s">
        <v>683</v>
      </c>
      <c r="D160" s="109" t="str">
        <f>IFERROR(IF(VLOOKUP(Input[[#This Row],[Feature ID]],H:J,3,0)="yes","Yes","No"),IF(A160="O","No","Yes"))</f>
        <v>No</v>
      </c>
      <c r="E160" s="80"/>
      <c r="F160" s="80"/>
      <c r="G160" s="80"/>
      <c r="H160" s="110"/>
      <c r="I160" s="111"/>
      <c r="J160" s="80" t="str">
        <f t="shared" si="3"/>
        <v/>
      </c>
      <c r="K160" s="80"/>
      <c r="L160" s="80"/>
    </row>
    <row r="161" spans="1:12" ht="16">
      <c r="A161" s="128" t="s">
        <v>749</v>
      </c>
      <c r="B161" s="96" t="s">
        <v>72</v>
      </c>
      <c r="C161" s="116" t="s">
        <v>684</v>
      </c>
      <c r="D161" s="109" t="str">
        <f>IFERROR(IF(VLOOKUP(Input[[#This Row],[Feature ID]],H:J,3,0)="yes","Yes","No"),IF(A161="O","No","Yes"))</f>
        <v>No</v>
      </c>
      <c r="E161" s="80"/>
      <c r="F161" s="80"/>
      <c r="G161" s="80"/>
      <c r="H161" s="110"/>
      <c r="I161" s="111"/>
      <c r="J161" s="80" t="str">
        <f t="shared" si="3"/>
        <v/>
      </c>
      <c r="K161" s="80"/>
      <c r="L161" s="80"/>
    </row>
    <row r="162" spans="1:12" ht="16">
      <c r="A162" s="128" t="s">
        <v>749</v>
      </c>
      <c r="B162" s="96" t="s">
        <v>71</v>
      </c>
      <c r="C162" s="116" t="s">
        <v>685</v>
      </c>
      <c r="D162" s="109" t="str">
        <f>IFERROR(IF(VLOOKUP(Input[[#This Row],[Feature ID]],H:J,3,0)="yes","Yes","No"),IF(A162="O","No","Yes"))</f>
        <v>No</v>
      </c>
      <c r="E162" s="80"/>
      <c r="F162" s="80"/>
      <c r="G162" s="80"/>
      <c r="H162" s="110"/>
      <c r="I162" s="111"/>
      <c r="J162" s="80" t="str">
        <f t="shared" si="3"/>
        <v/>
      </c>
      <c r="K162" s="80"/>
      <c r="L162" s="80"/>
    </row>
    <row r="163" spans="1:12" ht="16">
      <c r="A163" s="128" t="s">
        <v>749</v>
      </c>
      <c r="B163" s="97" t="s">
        <v>70</v>
      </c>
      <c r="C163" s="108" t="s">
        <v>686</v>
      </c>
      <c r="D163" s="109" t="str">
        <f>IFERROR(IF(VLOOKUP(Input[[#This Row],[Feature ID]],H:J,3,0)="yes","Yes","No"),IF(A163="O","No","Yes"))</f>
        <v>No</v>
      </c>
      <c r="E163" s="80"/>
      <c r="F163" s="80"/>
      <c r="G163" s="80"/>
      <c r="H163" s="110"/>
      <c r="I163" s="111"/>
      <c r="J163" s="80" t="str">
        <f t="shared" si="3"/>
        <v/>
      </c>
      <c r="K163" s="80"/>
      <c r="L163" s="80"/>
    </row>
    <row r="164" spans="1:12" ht="16">
      <c r="A164" s="128" t="s">
        <v>749</v>
      </c>
      <c r="B164" s="95" t="s">
        <v>69</v>
      </c>
      <c r="C164" s="116" t="s">
        <v>687</v>
      </c>
      <c r="D164" s="109" t="str">
        <f>IFERROR(IF(VLOOKUP(Input[[#This Row],[Feature ID]],H:J,3,0)="yes","Yes","No"),IF(A164="O","No","Yes"))</f>
        <v>No</v>
      </c>
      <c r="E164" s="80"/>
      <c r="F164" s="80"/>
      <c r="G164" s="80"/>
      <c r="H164" s="110"/>
      <c r="I164" s="111"/>
      <c r="J164" s="80" t="str">
        <f t="shared" si="3"/>
        <v/>
      </c>
      <c r="K164" s="80"/>
      <c r="L164" s="80"/>
    </row>
    <row r="165" spans="1:12" ht="16">
      <c r="A165" s="126" t="s">
        <v>749</v>
      </c>
      <c r="B165" s="96" t="s">
        <v>68</v>
      </c>
      <c r="C165" s="116" t="s">
        <v>688</v>
      </c>
      <c r="D165" s="109" t="str">
        <f>IFERROR(IF(VLOOKUP(Input[[#This Row],[Feature ID]],H:J,3,0)="yes","Yes","No"),IF(A165="O","No","Yes"))</f>
        <v>No</v>
      </c>
      <c r="E165" s="80"/>
      <c r="F165" s="80"/>
      <c r="G165" s="80"/>
      <c r="H165" s="110"/>
      <c r="I165" s="111"/>
      <c r="J165" s="80" t="str">
        <f t="shared" si="3"/>
        <v/>
      </c>
      <c r="K165" s="80"/>
      <c r="L165" s="80"/>
    </row>
    <row r="166" spans="1:12" ht="16">
      <c r="A166" s="129" t="s">
        <v>749</v>
      </c>
      <c r="B166" s="96" t="s">
        <v>67</v>
      </c>
      <c r="C166" s="116" t="s">
        <v>689</v>
      </c>
      <c r="D166" s="109" t="str">
        <f>IFERROR(IF(VLOOKUP(Input[[#This Row],[Feature ID]],H:J,3,0)="yes","Yes","No"),IF(A166="O","No","Yes"))</f>
        <v>No</v>
      </c>
      <c r="E166" s="80"/>
      <c r="F166" s="80"/>
      <c r="G166" s="80"/>
      <c r="H166" s="110"/>
      <c r="I166" s="111"/>
      <c r="J166" s="80" t="str">
        <f t="shared" si="3"/>
        <v/>
      </c>
      <c r="K166" s="80"/>
      <c r="L166" s="80"/>
    </row>
    <row r="167" spans="1:12" ht="16">
      <c r="A167" s="120" t="s">
        <v>749</v>
      </c>
      <c r="B167" s="96" t="s">
        <v>66</v>
      </c>
      <c r="C167" s="116" t="s">
        <v>690</v>
      </c>
      <c r="D167" s="109" t="str">
        <f>IFERROR(IF(VLOOKUP(Input[[#This Row],[Feature ID]],H:J,3,0)="yes","Yes","No"),IF(A167="O","No","Yes"))</f>
        <v>No</v>
      </c>
      <c r="E167" s="80"/>
      <c r="F167" s="80"/>
      <c r="G167" s="80"/>
      <c r="H167" s="110"/>
      <c r="I167" s="111"/>
      <c r="J167" s="80" t="str">
        <f t="shared" si="3"/>
        <v/>
      </c>
      <c r="K167" s="80"/>
      <c r="L167" s="80"/>
    </row>
    <row r="168" spans="1:12" ht="16">
      <c r="A168" s="130" t="s">
        <v>749</v>
      </c>
      <c r="B168" s="96" t="s">
        <v>65</v>
      </c>
      <c r="C168" s="116" t="s">
        <v>691</v>
      </c>
      <c r="D168" s="109" t="str">
        <f>IFERROR(IF(VLOOKUP(Input[[#This Row],[Feature ID]],H:J,3,0)="yes","Yes","No"),IF(A168="O","No","Yes"))</f>
        <v>No</v>
      </c>
      <c r="E168" s="80"/>
      <c r="F168" s="80"/>
      <c r="G168" s="80"/>
      <c r="H168" s="110"/>
      <c r="I168" s="111"/>
      <c r="J168" s="80" t="str">
        <f t="shared" si="3"/>
        <v/>
      </c>
      <c r="K168" s="80"/>
      <c r="L168" s="80"/>
    </row>
    <row r="169" spans="1:12" ht="16">
      <c r="A169" s="126" t="s">
        <v>749</v>
      </c>
      <c r="B169" s="96" t="s">
        <v>64</v>
      </c>
      <c r="C169" s="116" t="s">
        <v>692</v>
      </c>
      <c r="D169" s="109" t="str">
        <f>IFERROR(IF(VLOOKUP(Input[[#This Row],[Feature ID]],H:J,3,0)="yes","Yes","No"),IF(A169="O","No","Yes"))</f>
        <v>No</v>
      </c>
      <c r="E169" s="80"/>
      <c r="F169" s="80"/>
      <c r="G169" s="80"/>
      <c r="H169" s="110"/>
      <c r="I169" s="111"/>
      <c r="J169" s="80" t="str">
        <f t="shared" si="3"/>
        <v/>
      </c>
      <c r="K169" s="80"/>
      <c r="L169" s="80"/>
    </row>
    <row r="170" spans="1:12" ht="16">
      <c r="A170" s="127" t="s">
        <v>749</v>
      </c>
      <c r="B170" s="96" t="s">
        <v>63</v>
      </c>
      <c r="C170" s="108" t="s">
        <v>693</v>
      </c>
      <c r="D170" s="109" t="str">
        <f>IFERROR(IF(VLOOKUP(Input[[#This Row],[Feature ID]],H:J,3,0)="yes","Yes","No"),IF(A170="O","No","Yes"))</f>
        <v>No</v>
      </c>
      <c r="E170" s="80"/>
      <c r="F170" s="80"/>
      <c r="G170" s="80"/>
      <c r="H170" s="110"/>
      <c r="I170" s="111"/>
      <c r="J170" s="80" t="str">
        <f t="shared" si="3"/>
        <v/>
      </c>
      <c r="K170" s="80"/>
      <c r="L170" s="80"/>
    </row>
    <row r="171" spans="1:12" ht="16">
      <c r="A171" s="126" t="s">
        <v>749</v>
      </c>
      <c r="B171" s="96" t="s">
        <v>62</v>
      </c>
      <c r="C171" s="116" t="s">
        <v>694</v>
      </c>
      <c r="D171" s="109" t="str">
        <f>IFERROR(IF(VLOOKUP(Input[[#This Row],[Feature ID]],H:J,3,0)="yes","Yes","No"),IF(A171="O","No","Yes"))</f>
        <v>No</v>
      </c>
      <c r="E171" s="80"/>
      <c r="F171" s="80"/>
      <c r="G171" s="80"/>
      <c r="H171" s="110"/>
      <c r="I171" s="111"/>
      <c r="J171" s="80" t="str">
        <f t="shared" si="3"/>
        <v/>
      </c>
      <c r="K171" s="80"/>
      <c r="L171" s="80"/>
    </row>
    <row r="172" spans="1:12" ht="16">
      <c r="A172" s="126" t="s">
        <v>749</v>
      </c>
      <c r="B172" s="97" t="s">
        <v>61</v>
      </c>
      <c r="C172" s="131" t="s">
        <v>695</v>
      </c>
      <c r="D172" s="109" t="str">
        <f>IFERROR(IF(VLOOKUP(Input[[#This Row],[Feature ID]],H:J,3,0)="yes","Yes","No"),IF(A172="O","No","Yes"))</f>
        <v>No</v>
      </c>
      <c r="E172" s="80"/>
      <c r="F172" s="80"/>
      <c r="G172" s="80"/>
      <c r="H172" s="110"/>
      <c r="I172" s="111"/>
      <c r="J172" s="80" t="str">
        <f t="shared" si="3"/>
        <v/>
      </c>
      <c r="K172" s="80"/>
      <c r="L172" s="80"/>
    </row>
    <row r="173" spans="1:12" ht="16">
      <c r="A173" s="126" t="s">
        <v>749</v>
      </c>
      <c r="B173" s="97" t="s">
        <v>60</v>
      </c>
      <c r="C173" s="108" t="s">
        <v>696</v>
      </c>
      <c r="D173" s="109" t="str">
        <f>IFERROR(IF(VLOOKUP(Input[[#This Row],[Feature ID]],H:J,3,0)="yes","Yes","No"),IF(A173="O","No","Yes"))</f>
        <v>No</v>
      </c>
      <c r="E173" s="80"/>
      <c r="F173" s="80"/>
      <c r="G173" s="80"/>
      <c r="H173" s="110"/>
      <c r="I173" s="111"/>
      <c r="J173" s="80" t="str">
        <f t="shared" si="3"/>
        <v/>
      </c>
      <c r="K173" s="80"/>
      <c r="L173" s="80"/>
    </row>
    <row r="174" spans="1:12" ht="16">
      <c r="A174" s="127" t="s">
        <v>749</v>
      </c>
      <c r="B174" s="95" t="s">
        <v>59</v>
      </c>
      <c r="C174" s="116" t="s">
        <v>697</v>
      </c>
      <c r="D174" s="109" t="str">
        <f>IFERROR(IF(VLOOKUP(Input[[#This Row],[Feature ID]],H:J,3,0)="yes","Yes","No"),IF(A174="O","No","Yes"))</f>
        <v>No</v>
      </c>
      <c r="E174" s="80"/>
      <c r="F174" s="80"/>
      <c r="G174" s="80"/>
      <c r="H174" s="110"/>
      <c r="I174" s="111"/>
      <c r="J174" s="80" t="str">
        <f t="shared" si="3"/>
        <v/>
      </c>
      <c r="K174" s="80"/>
      <c r="L174" s="80"/>
    </row>
    <row r="175" spans="1:12" ht="16">
      <c r="A175" s="132" t="s">
        <v>747</v>
      </c>
      <c r="B175" s="98" t="s">
        <v>58</v>
      </c>
      <c r="C175" s="116" t="s">
        <v>698</v>
      </c>
      <c r="D175" s="109" t="str">
        <f>IFERROR(IF(VLOOKUP(Input[[#This Row],[Feature ID]],H:J,3,0)="yes","Yes","No"),IF(A175="O","No","Yes"))</f>
        <v>Yes</v>
      </c>
      <c r="E175" s="80"/>
      <c r="F175" s="80"/>
      <c r="G175" s="80"/>
      <c r="H175" s="110"/>
      <c r="I175" s="111"/>
      <c r="J175" s="80" t="str">
        <f t="shared" si="3"/>
        <v/>
      </c>
      <c r="K175" s="80"/>
      <c r="L175" s="80"/>
    </row>
    <row r="176" spans="1:12" ht="16">
      <c r="A176" s="132" t="s">
        <v>747</v>
      </c>
      <c r="B176" s="99" t="s">
        <v>57</v>
      </c>
      <c r="C176" s="116" t="s">
        <v>699</v>
      </c>
      <c r="D176" s="109" t="str">
        <f>IFERROR(IF(VLOOKUP(Input[[#This Row],[Feature ID]],H:J,3,0)="yes","Yes","No"),IF(A176="O","No","Yes"))</f>
        <v>Yes</v>
      </c>
      <c r="E176" s="80"/>
      <c r="F176" s="80"/>
      <c r="G176" s="80"/>
      <c r="H176" s="110"/>
      <c r="I176" s="111"/>
      <c r="J176" s="80" t="str">
        <f t="shared" si="3"/>
        <v/>
      </c>
      <c r="K176" s="80"/>
      <c r="L176" s="80"/>
    </row>
    <row r="177" spans="1:12" ht="16">
      <c r="A177" s="124" t="s">
        <v>747</v>
      </c>
      <c r="B177" s="98" t="s">
        <v>56</v>
      </c>
      <c r="C177" s="108" t="s">
        <v>700</v>
      </c>
      <c r="D177" s="109" t="str">
        <f>IFERROR(IF(VLOOKUP(Input[[#This Row],[Feature ID]],H:J,3,0)="yes","Yes","No"),IF(A177="O","No","Yes"))</f>
        <v>Yes</v>
      </c>
      <c r="E177" s="80"/>
      <c r="F177" s="80"/>
      <c r="G177" s="80"/>
      <c r="H177" s="110"/>
      <c r="I177" s="111"/>
      <c r="J177" s="80" t="str">
        <f t="shared" si="3"/>
        <v/>
      </c>
      <c r="K177" s="80"/>
      <c r="L177" s="80"/>
    </row>
    <row r="178" spans="1:12" ht="16">
      <c r="A178" s="132" t="s">
        <v>747</v>
      </c>
      <c r="B178" s="98" t="s">
        <v>55</v>
      </c>
      <c r="C178" s="133" t="s">
        <v>701</v>
      </c>
      <c r="D178" s="109" t="str">
        <f>IFERROR(IF(VLOOKUP(Input[[#This Row],[Feature ID]],H:J,3,0)="yes","Yes","No"),IF(A178="O","No","Yes"))</f>
        <v>Yes</v>
      </c>
      <c r="E178" s="80"/>
      <c r="F178" s="80"/>
      <c r="G178" s="80"/>
      <c r="H178" s="110"/>
      <c r="I178" s="111"/>
      <c r="J178" s="80" t="str">
        <f t="shared" si="3"/>
        <v/>
      </c>
      <c r="K178" s="80"/>
      <c r="L178" s="80"/>
    </row>
    <row r="179" spans="1:12" ht="16">
      <c r="A179" s="124" t="s">
        <v>747</v>
      </c>
      <c r="B179" s="99" t="s">
        <v>54</v>
      </c>
      <c r="C179" s="133" t="s">
        <v>702</v>
      </c>
      <c r="D179" s="109" t="str">
        <f>IFERROR(IF(VLOOKUP(Input[[#This Row],[Feature ID]],H:J,3,0)="yes","Yes","No"),IF(A179="O","No","Yes"))</f>
        <v>Yes</v>
      </c>
      <c r="E179" s="80"/>
      <c r="F179" s="80"/>
      <c r="G179" s="80"/>
      <c r="H179" s="110"/>
      <c r="I179" s="111"/>
      <c r="J179" s="80" t="str">
        <f t="shared" si="3"/>
        <v/>
      </c>
      <c r="K179" s="80"/>
      <c r="L179" s="80"/>
    </row>
    <row r="180" spans="1:12" ht="16">
      <c r="A180" s="123" t="s">
        <v>747</v>
      </c>
      <c r="B180" s="98" t="s">
        <v>53</v>
      </c>
      <c r="C180" s="133" t="s">
        <v>703</v>
      </c>
      <c r="D180" s="109" t="str">
        <f>IFERROR(IF(VLOOKUP(Input[[#This Row],[Feature ID]],H:J,3,0)="yes","Yes","No"),IF(A180="O","No","Yes"))</f>
        <v>Yes</v>
      </c>
      <c r="E180" s="80"/>
      <c r="F180" s="80"/>
      <c r="G180" s="80"/>
      <c r="H180" s="110"/>
      <c r="I180" s="111"/>
      <c r="J180" s="80" t="str">
        <f t="shared" si="3"/>
        <v/>
      </c>
      <c r="K180" s="80"/>
      <c r="L180" s="80"/>
    </row>
    <row r="181" spans="1:12" ht="16">
      <c r="A181" s="125" t="s">
        <v>749</v>
      </c>
      <c r="B181" s="100" t="s">
        <v>52</v>
      </c>
      <c r="C181" s="133" t="s">
        <v>704</v>
      </c>
      <c r="D181" s="109" t="str">
        <f>IFERROR(IF(VLOOKUP(Input[[#This Row],[Feature ID]],H:J,3,0)="yes","Yes","No"),IF(A181="O","No","Yes"))</f>
        <v>No</v>
      </c>
      <c r="E181" s="80"/>
      <c r="F181" s="80"/>
      <c r="G181" s="80"/>
      <c r="H181" s="110"/>
      <c r="I181" s="111"/>
      <c r="J181" s="80" t="str">
        <f t="shared" si="3"/>
        <v/>
      </c>
      <c r="K181" s="80"/>
      <c r="L181" s="80"/>
    </row>
    <row r="182" spans="1:12" ht="16">
      <c r="A182" s="126" t="s">
        <v>749</v>
      </c>
      <c r="B182" s="100" t="s">
        <v>51</v>
      </c>
      <c r="C182" s="133" t="s">
        <v>705</v>
      </c>
      <c r="D182" s="109" t="str">
        <f>IFERROR(IF(VLOOKUP(Input[[#This Row],[Feature ID]],H:J,3,0)="yes","Yes","No"),IF(A182="O","No","Yes"))</f>
        <v>No</v>
      </c>
      <c r="E182" s="80"/>
      <c r="F182" s="80"/>
      <c r="G182" s="80"/>
      <c r="H182" s="110"/>
      <c r="I182" s="111"/>
      <c r="J182" s="80" t="str">
        <f t="shared" si="3"/>
        <v/>
      </c>
      <c r="K182" s="80"/>
      <c r="L182" s="80"/>
    </row>
    <row r="183" spans="1:12" ht="16">
      <c r="A183" s="127" t="s">
        <v>749</v>
      </c>
      <c r="B183" s="100" t="s">
        <v>50</v>
      </c>
      <c r="C183" s="116" t="s">
        <v>706</v>
      </c>
      <c r="D183" s="109" t="str">
        <f>IFERROR(IF(VLOOKUP(Input[[#This Row],[Feature ID]],H:J,3,0)="yes","Yes","No"),IF(A183="O","No","Yes"))</f>
        <v>No</v>
      </c>
      <c r="E183" s="80"/>
      <c r="F183" s="80"/>
      <c r="G183" s="80"/>
      <c r="H183" s="110"/>
      <c r="I183" s="111"/>
      <c r="J183" s="80" t="str">
        <f t="shared" si="3"/>
        <v/>
      </c>
      <c r="K183" s="80"/>
      <c r="L183" s="80"/>
    </row>
    <row r="184" spans="1:12" ht="16">
      <c r="A184" s="126" t="s">
        <v>749</v>
      </c>
      <c r="B184" s="100" t="s">
        <v>49</v>
      </c>
      <c r="C184" s="116" t="s">
        <v>707</v>
      </c>
      <c r="D184" s="109" t="str">
        <f>IFERROR(IF(VLOOKUP(Input[[#This Row],[Feature ID]],H:J,3,0)="yes","Yes","No"),IF(A184="O","No","Yes"))</f>
        <v>No</v>
      </c>
      <c r="E184" s="80"/>
      <c r="F184" s="80"/>
      <c r="G184" s="80"/>
      <c r="H184" s="110"/>
      <c r="I184" s="111"/>
      <c r="J184" s="80" t="str">
        <f t="shared" si="3"/>
        <v/>
      </c>
      <c r="K184" s="80"/>
      <c r="L184" s="80"/>
    </row>
    <row r="185" spans="1:12" ht="16">
      <c r="A185" s="127" t="s">
        <v>749</v>
      </c>
      <c r="B185" s="100" t="s">
        <v>48</v>
      </c>
      <c r="C185" s="108" t="s">
        <v>708</v>
      </c>
      <c r="D185" s="109" t="str">
        <f>IFERROR(IF(VLOOKUP(Input[[#This Row],[Feature ID]],H:J,3,0)="yes","Yes","No"),IF(A185="O","No","Yes"))</f>
        <v>No</v>
      </c>
      <c r="E185" s="80"/>
      <c r="F185" s="80"/>
      <c r="G185" s="80"/>
      <c r="H185" s="110"/>
      <c r="I185" s="111"/>
      <c r="J185" s="80" t="str">
        <f t="shared" si="3"/>
        <v/>
      </c>
      <c r="K185" s="80"/>
      <c r="L185" s="80"/>
    </row>
    <row r="186" spans="1:12" ht="16">
      <c r="A186" s="126" t="s">
        <v>749</v>
      </c>
      <c r="B186" s="100" t="s">
        <v>47</v>
      </c>
      <c r="C186" s="133" t="s">
        <v>709</v>
      </c>
      <c r="D186" s="109" t="str">
        <f>IFERROR(IF(VLOOKUP(Input[[#This Row],[Feature ID]],H:J,3,0)="yes","Yes","No"),IF(A186="O","No","Yes"))</f>
        <v>No</v>
      </c>
      <c r="E186" s="80"/>
      <c r="F186" s="80"/>
      <c r="G186" s="80"/>
      <c r="H186" s="110"/>
      <c r="I186" s="111"/>
      <c r="J186" s="80" t="str">
        <f t="shared" si="3"/>
        <v/>
      </c>
      <c r="K186" s="80"/>
      <c r="L186" s="80"/>
    </row>
    <row r="187" spans="1:12" ht="16">
      <c r="A187" s="126" t="s">
        <v>749</v>
      </c>
      <c r="B187" s="100" t="s">
        <v>46</v>
      </c>
      <c r="C187" s="116" t="s">
        <v>710</v>
      </c>
      <c r="D187" s="109" t="str">
        <f>IFERROR(IF(VLOOKUP(Input[[#This Row],[Feature ID]],H:J,3,0)="yes","Yes","No"),IF(A187="O","No","Yes"))</f>
        <v>No</v>
      </c>
      <c r="E187" s="80"/>
      <c r="F187" s="80"/>
      <c r="G187" s="80"/>
      <c r="H187" s="110"/>
      <c r="I187" s="111"/>
      <c r="J187" s="80" t="str">
        <f t="shared" si="3"/>
        <v/>
      </c>
      <c r="K187" s="80"/>
      <c r="L187" s="80"/>
    </row>
    <row r="188" spans="1:12" ht="16">
      <c r="A188" s="126" t="s">
        <v>749</v>
      </c>
      <c r="B188" s="98" t="s">
        <v>45</v>
      </c>
      <c r="C188" s="131" t="s">
        <v>711</v>
      </c>
      <c r="D188" s="109" t="str">
        <f>IFERROR(IF(VLOOKUP(Input[[#This Row],[Feature ID]],H:J,3,0)="yes","Yes","No"),IF(A188="O","No","Yes"))</f>
        <v>No</v>
      </c>
      <c r="E188" s="80"/>
      <c r="F188" s="80"/>
      <c r="G188" s="80"/>
      <c r="H188" s="110"/>
      <c r="I188" s="111"/>
      <c r="J188" s="80" t="str">
        <f t="shared" si="3"/>
        <v/>
      </c>
      <c r="K188" s="80"/>
      <c r="L188" s="80"/>
    </row>
    <row r="189" spans="1:12" ht="16">
      <c r="A189" s="126" t="s">
        <v>749</v>
      </c>
      <c r="B189" s="99" t="s">
        <v>44</v>
      </c>
      <c r="C189" s="116" t="s">
        <v>712</v>
      </c>
      <c r="D189" s="109" t="str">
        <f>IFERROR(IF(VLOOKUP(Input[[#This Row],[Feature ID]],H:J,3,0)="yes","Yes","No"),IF(A189="O","No","Yes"))</f>
        <v>No</v>
      </c>
      <c r="E189" s="80"/>
      <c r="F189" s="80"/>
      <c r="G189" s="80"/>
      <c r="H189" s="110"/>
      <c r="I189" s="111"/>
      <c r="J189" s="80" t="str">
        <f t="shared" si="3"/>
        <v/>
      </c>
      <c r="K189" s="80"/>
      <c r="L189" s="80"/>
    </row>
    <row r="190" spans="1:12" ht="16">
      <c r="A190" s="134" t="s">
        <v>749</v>
      </c>
      <c r="B190" s="100" t="s">
        <v>43</v>
      </c>
      <c r="C190" s="108" t="s">
        <v>713</v>
      </c>
      <c r="D190" s="109" t="str">
        <f>IFERROR(IF(VLOOKUP(Input[[#This Row],[Feature ID]],H:J,3,0)="yes","Yes","No"),IF(A190="O","No","Yes"))</f>
        <v>No</v>
      </c>
      <c r="E190" s="80"/>
      <c r="F190" s="80"/>
      <c r="G190" s="80"/>
      <c r="H190" s="110"/>
      <c r="I190" s="111"/>
      <c r="J190" s="80" t="str">
        <f t="shared" si="3"/>
        <v/>
      </c>
      <c r="K190" s="80"/>
      <c r="L190" s="80"/>
    </row>
    <row r="191" spans="1:12" ht="16">
      <c r="A191" s="127" t="s">
        <v>749</v>
      </c>
      <c r="B191" s="98" t="s">
        <v>42</v>
      </c>
      <c r="C191" s="133" t="s">
        <v>714</v>
      </c>
      <c r="D191" s="109" t="str">
        <f>IFERROR(IF(VLOOKUP(Input[[#This Row],[Feature ID]],H:J,3,0)="yes","Yes","No"),IF(A191="O","No","Yes"))</f>
        <v>No</v>
      </c>
      <c r="E191" s="80"/>
      <c r="F191" s="80"/>
      <c r="G191" s="80"/>
      <c r="H191" s="110"/>
      <c r="I191" s="111"/>
      <c r="J191" s="80" t="str">
        <f t="shared" si="3"/>
        <v/>
      </c>
      <c r="K191" s="80"/>
      <c r="L191" s="80"/>
    </row>
    <row r="192" spans="1:12" ht="16">
      <c r="A192" s="126" t="s">
        <v>749</v>
      </c>
      <c r="B192" s="99" t="s">
        <v>41</v>
      </c>
      <c r="C192" s="133" t="s">
        <v>715</v>
      </c>
      <c r="D192" s="109" t="str">
        <f>IFERROR(IF(VLOOKUP(Input[[#This Row],[Feature ID]],H:J,3,0)="yes","Yes","No"),IF(A192="O","No","Yes"))</f>
        <v>No</v>
      </c>
      <c r="E192" s="80"/>
      <c r="F192" s="80"/>
      <c r="G192" s="80"/>
      <c r="H192" s="110"/>
      <c r="I192" s="111"/>
      <c r="J192" s="80" t="str">
        <f t="shared" si="3"/>
        <v/>
      </c>
      <c r="K192" s="80"/>
      <c r="L192" s="80"/>
    </row>
    <row r="193" spans="1:12" ht="16">
      <c r="A193" s="126" t="s">
        <v>749</v>
      </c>
      <c r="B193" s="100" t="s">
        <v>40</v>
      </c>
      <c r="C193" s="133" t="s">
        <v>716</v>
      </c>
      <c r="D193" s="109" t="str">
        <f>IFERROR(IF(VLOOKUP(Input[[#This Row],[Feature ID]],H:J,3,0)="yes","Yes","No"),IF(A193="O","No","Yes"))</f>
        <v>No</v>
      </c>
      <c r="E193" s="80"/>
      <c r="F193" s="80"/>
      <c r="G193" s="80"/>
      <c r="H193" s="110"/>
      <c r="I193" s="111"/>
      <c r="J193" s="80" t="str">
        <f t="shared" si="3"/>
        <v/>
      </c>
      <c r="K193" s="80"/>
      <c r="L193" s="80"/>
    </row>
    <row r="194" spans="1:12" ht="16">
      <c r="A194" s="134" t="s">
        <v>749</v>
      </c>
      <c r="B194" s="100" t="s">
        <v>39</v>
      </c>
      <c r="C194" s="133" t="s">
        <v>717</v>
      </c>
      <c r="D194" s="109" t="str">
        <f>IFERROR(IF(VLOOKUP(Input[[#This Row],[Feature ID]],H:J,3,0)="yes","Yes","No"),IF(A194="O","No","Yes"))</f>
        <v>No</v>
      </c>
      <c r="E194" s="80"/>
      <c r="F194" s="80"/>
      <c r="G194" s="80"/>
      <c r="H194" s="110"/>
      <c r="I194" s="111"/>
      <c r="J194" s="80" t="str">
        <f t="shared" si="3"/>
        <v/>
      </c>
      <c r="K194" s="80"/>
      <c r="L194" s="80"/>
    </row>
    <row r="195" spans="1:12" ht="16">
      <c r="A195" s="134" t="s">
        <v>749</v>
      </c>
      <c r="B195" s="100" t="s">
        <v>38</v>
      </c>
      <c r="C195" s="133" t="s">
        <v>718</v>
      </c>
      <c r="D195" s="109" t="str">
        <f>IFERROR(IF(VLOOKUP(Input[[#This Row],[Feature ID]],H:J,3,0)="yes","Yes","No"),IF(A195="O","No","Yes"))</f>
        <v>No</v>
      </c>
      <c r="E195" s="80"/>
      <c r="F195" s="80"/>
      <c r="G195" s="80"/>
      <c r="H195" s="110"/>
      <c r="I195" s="111"/>
      <c r="J195" s="80" t="str">
        <f t="shared" si="3"/>
        <v/>
      </c>
      <c r="K195" s="80"/>
      <c r="L195" s="80"/>
    </row>
    <row r="196" spans="1:12" ht="16">
      <c r="A196" s="127" t="s">
        <v>749</v>
      </c>
      <c r="B196" s="100" t="s">
        <v>37</v>
      </c>
      <c r="C196" s="133" t="s">
        <v>719</v>
      </c>
      <c r="D196" s="109" t="str">
        <f>IFERROR(IF(VLOOKUP(Input[[#This Row],[Feature ID]],H:J,3,0)="yes","Yes","No"),IF(A196="O","No","Yes"))</f>
        <v>No</v>
      </c>
      <c r="E196" s="80"/>
      <c r="F196" s="80"/>
      <c r="G196" s="80"/>
      <c r="H196" s="110"/>
      <c r="I196" s="111"/>
      <c r="J196" s="80" t="str">
        <f t="shared" si="3"/>
        <v/>
      </c>
      <c r="K196" s="80"/>
      <c r="L196" s="80"/>
    </row>
    <row r="197" spans="1:12" ht="16">
      <c r="A197" s="126" t="s">
        <v>749</v>
      </c>
      <c r="B197" s="100" t="s">
        <v>36</v>
      </c>
      <c r="C197" s="133" t="s">
        <v>720</v>
      </c>
      <c r="D197" s="109" t="str">
        <f>IFERROR(IF(VLOOKUP(Input[[#This Row],[Feature ID]],H:J,3,0)="yes","Yes","No"),IF(A197="O","No","Yes"))</f>
        <v>No</v>
      </c>
      <c r="E197" s="80"/>
      <c r="F197" s="80"/>
      <c r="G197" s="80"/>
      <c r="H197" s="110"/>
      <c r="I197" s="111"/>
      <c r="J197" s="80" t="str">
        <f t="shared" si="3"/>
        <v/>
      </c>
      <c r="K197" s="80"/>
      <c r="L197" s="80"/>
    </row>
    <row r="198" spans="1:12" ht="16">
      <c r="A198" s="126" t="s">
        <v>749</v>
      </c>
      <c r="B198" s="100" t="s">
        <v>35</v>
      </c>
      <c r="C198" s="133" t="s">
        <v>721</v>
      </c>
      <c r="D198" s="109" t="str">
        <f>IFERROR(IF(VLOOKUP(Input[[#This Row],[Feature ID]],H:J,3,0)="yes","Yes","No"),IF(A198="O","No","Yes"))</f>
        <v>No</v>
      </c>
      <c r="E198" s="80"/>
      <c r="F198" s="80"/>
      <c r="G198" s="80"/>
      <c r="H198" s="110"/>
      <c r="I198" s="111"/>
      <c r="J198" s="80" t="str">
        <f t="shared" si="3"/>
        <v/>
      </c>
      <c r="K198" s="80"/>
      <c r="L198" s="80"/>
    </row>
    <row r="199" spans="1:12" ht="16">
      <c r="A199" s="126" t="s">
        <v>749</v>
      </c>
      <c r="B199" s="100" t="s">
        <v>34</v>
      </c>
      <c r="C199" s="133" t="s">
        <v>722</v>
      </c>
      <c r="D199" s="109" t="str">
        <f>IFERROR(IF(VLOOKUP(Input[[#This Row],[Feature ID]],H:J,3,0)="yes","Yes","No"),IF(A199="O","No","Yes"))</f>
        <v>No</v>
      </c>
      <c r="E199" s="80"/>
      <c r="F199" s="80"/>
      <c r="G199" s="80"/>
      <c r="H199" s="110"/>
      <c r="I199" s="111"/>
      <c r="J199" s="80" t="str">
        <f t="shared" si="3"/>
        <v/>
      </c>
      <c r="K199" s="80"/>
      <c r="L199" s="80"/>
    </row>
    <row r="200" spans="1:12" ht="16">
      <c r="A200" s="126" t="s">
        <v>749</v>
      </c>
      <c r="B200" s="100" t="s">
        <v>33</v>
      </c>
      <c r="C200" s="133" t="s">
        <v>870</v>
      </c>
      <c r="D200" s="109" t="str">
        <f>IFERROR(IF(VLOOKUP(Input[[#This Row],[Feature ID]],H:J,3,0)="yes","Yes","No"),IF(A200="O","No","Yes"))</f>
        <v>No</v>
      </c>
      <c r="E200" s="80"/>
      <c r="F200" s="80"/>
      <c r="G200" s="80"/>
      <c r="H200" s="110"/>
      <c r="I200" s="111"/>
      <c r="J200" s="80" t="str">
        <f t="shared" si="3"/>
        <v/>
      </c>
      <c r="K200" s="80"/>
      <c r="L200" s="80"/>
    </row>
    <row r="201" spans="1:12" ht="16">
      <c r="A201" s="127" t="s">
        <v>749</v>
      </c>
      <c r="B201" s="100" t="s">
        <v>32</v>
      </c>
      <c r="C201" s="133" t="s">
        <v>871</v>
      </c>
      <c r="D201" s="109" t="str">
        <f>IFERROR(IF(VLOOKUP(Input[[#This Row],[Feature ID]],H:J,3,0)="yes","Yes","No"),IF(A201="O","No","Yes"))</f>
        <v>No</v>
      </c>
      <c r="E201" s="80"/>
      <c r="F201" s="80"/>
      <c r="G201" s="80"/>
      <c r="H201" s="110"/>
      <c r="I201" s="111"/>
      <c r="J201" s="80" t="str">
        <f t="shared" ref="J201:J233" si="4">IF(OR(I201="Yes",I201="Y",I201="met",AND(ISNUMBER(I201),I201&gt;0),I201="P"),"Yes","")</f>
        <v/>
      </c>
      <c r="K201" s="80"/>
      <c r="L201" s="80"/>
    </row>
    <row r="202" spans="1:12" ht="16">
      <c r="A202" s="126" t="s">
        <v>749</v>
      </c>
      <c r="B202" s="100" t="s">
        <v>31</v>
      </c>
      <c r="C202" s="133" t="s">
        <v>887</v>
      </c>
      <c r="D202" s="109" t="str">
        <f>IFERROR(IF(VLOOKUP(Input[[#This Row],[Feature ID]],H:J,3,0)="yes","Yes","No"),IF(A202="O","No","Yes"))</f>
        <v>No</v>
      </c>
      <c r="E202" s="80"/>
      <c r="F202" s="80"/>
      <c r="G202" s="80"/>
      <c r="H202" s="110"/>
      <c r="I202" s="111"/>
      <c r="J202" s="80" t="str">
        <f t="shared" si="4"/>
        <v/>
      </c>
      <c r="K202" s="80"/>
      <c r="L202" s="80"/>
    </row>
    <row r="203" spans="1:12" ht="16">
      <c r="A203" s="134" t="s">
        <v>749</v>
      </c>
      <c r="B203" s="100" t="s">
        <v>30</v>
      </c>
      <c r="C203" s="133" t="s">
        <v>723</v>
      </c>
      <c r="D203" s="109" t="str">
        <f>IFERROR(IF(VLOOKUP(Input[[#This Row],[Feature ID]],H:J,3,0)="yes","Yes","No"),IF(A203="O","No","Yes"))</f>
        <v>No</v>
      </c>
      <c r="E203" s="80"/>
      <c r="F203" s="80"/>
      <c r="G203" s="80"/>
      <c r="H203" s="110"/>
      <c r="I203" s="111"/>
      <c r="J203" s="80" t="str">
        <f t="shared" si="4"/>
        <v/>
      </c>
      <c r="K203" s="80"/>
      <c r="L203" s="80"/>
    </row>
    <row r="204" spans="1:12" ht="16">
      <c r="A204" s="127" t="s">
        <v>749</v>
      </c>
      <c r="B204" s="98" t="s">
        <v>29</v>
      </c>
      <c r="C204" s="116" t="s">
        <v>724</v>
      </c>
      <c r="D204" s="109" t="str">
        <f>IFERROR(IF(VLOOKUP(Input[[#This Row],[Feature ID]],H:J,3,0)="yes","Yes","No"),IF(A204="O","No","Yes"))</f>
        <v>No</v>
      </c>
      <c r="E204" s="80"/>
      <c r="F204" s="80"/>
      <c r="G204" s="80"/>
      <c r="H204" s="110"/>
      <c r="I204" s="111"/>
      <c r="J204" s="80" t="str">
        <f t="shared" si="4"/>
        <v/>
      </c>
      <c r="K204" s="80"/>
      <c r="L204" s="80"/>
    </row>
    <row r="205" spans="1:12" ht="16">
      <c r="A205" s="126" t="s">
        <v>749</v>
      </c>
      <c r="B205" s="100" t="s">
        <v>28</v>
      </c>
      <c r="C205" s="116" t="s">
        <v>725</v>
      </c>
      <c r="D205" s="109" t="str">
        <f>IFERROR(IF(VLOOKUP(Input[[#This Row],[Feature ID]],H:J,3,0)="yes","Yes","No"),IF(A205="O","No","Yes"))</f>
        <v>No</v>
      </c>
      <c r="E205" s="80"/>
      <c r="F205" s="80"/>
      <c r="G205" s="80"/>
      <c r="H205" s="110"/>
      <c r="I205" s="111"/>
      <c r="J205" s="80" t="str">
        <f t="shared" si="4"/>
        <v/>
      </c>
      <c r="K205" s="80"/>
      <c r="L205" s="80"/>
    </row>
    <row r="206" spans="1:12" ht="16">
      <c r="A206" s="126" t="s">
        <v>749</v>
      </c>
      <c r="B206" s="100" t="s">
        <v>27</v>
      </c>
      <c r="C206" s="116" t="s">
        <v>726</v>
      </c>
      <c r="D206" s="109" t="str">
        <f>IFERROR(IF(VLOOKUP(Input[[#This Row],[Feature ID]],H:J,3,0)="yes","Yes","No"),IF(A206="O","No","Yes"))</f>
        <v>No</v>
      </c>
      <c r="E206" s="80"/>
      <c r="F206" s="80"/>
      <c r="G206" s="80"/>
      <c r="H206" s="110"/>
      <c r="I206" s="111"/>
      <c r="J206" s="80" t="str">
        <f t="shared" si="4"/>
        <v/>
      </c>
      <c r="K206" s="80"/>
      <c r="L206" s="80"/>
    </row>
    <row r="207" spans="1:12" ht="16">
      <c r="A207" s="134" t="s">
        <v>749</v>
      </c>
      <c r="B207" s="100" t="s">
        <v>26</v>
      </c>
      <c r="C207" s="116" t="s">
        <v>727</v>
      </c>
      <c r="D207" s="109" t="str">
        <f>IFERROR(IF(VLOOKUP(Input[[#This Row],[Feature ID]],H:J,3,0)="yes","Yes","No"),IF(A207="O","No","Yes"))</f>
        <v>No</v>
      </c>
      <c r="E207" s="80"/>
      <c r="F207" s="80"/>
      <c r="G207" s="80"/>
      <c r="H207" s="110"/>
      <c r="I207" s="111"/>
      <c r="J207" s="80" t="str">
        <f t="shared" si="4"/>
        <v/>
      </c>
      <c r="K207" s="80"/>
      <c r="L207" s="80"/>
    </row>
    <row r="208" spans="1:12" ht="16">
      <c r="A208" s="127" t="s">
        <v>749</v>
      </c>
      <c r="B208" s="100" t="s">
        <v>25</v>
      </c>
      <c r="C208" s="116" t="s">
        <v>728</v>
      </c>
      <c r="D208" s="109" t="str">
        <f>IFERROR(IF(VLOOKUP(Input[[#This Row],[Feature ID]],H:J,3,0)="yes","Yes","No"),IF(A208="O","No","Yes"))</f>
        <v>No</v>
      </c>
      <c r="E208" s="80"/>
      <c r="F208" s="80"/>
      <c r="G208" s="80"/>
      <c r="H208" s="110"/>
      <c r="I208" s="111"/>
      <c r="J208" s="80" t="str">
        <f t="shared" si="4"/>
        <v/>
      </c>
      <c r="K208" s="80"/>
      <c r="L208" s="80"/>
    </row>
    <row r="209" spans="1:12" ht="16">
      <c r="A209" s="126" t="s">
        <v>749</v>
      </c>
      <c r="B209" s="100" t="s">
        <v>24</v>
      </c>
      <c r="C209" s="108" t="s">
        <v>729</v>
      </c>
      <c r="D209" s="109" t="str">
        <f>IFERROR(IF(VLOOKUP(Input[[#This Row],[Feature ID]],H:J,3,0)="yes","Yes","No"),IF(A209="O","No","Yes"))</f>
        <v>No</v>
      </c>
      <c r="E209" s="80"/>
      <c r="F209" s="80"/>
      <c r="G209" s="80"/>
      <c r="H209" s="110"/>
      <c r="I209" s="111"/>
      <c r="J209" s="80" t="str">
        <f t="shared" si="4"/>
        <v/>
      </c>
      <c r="K209" s="80"/>
      <c r="L209" s="80"/>
    </row>
    <row r="210" spans="1:12" ht="16">
      <c r="A210" s="126" t="s">
        <v>749</v>
      </c>
      <c r="B210" s="100" t="s">
        <v>23</v>
      </c>
      <c r="C210" s="116" t="s">
        <v>888</v>
      </c>
      <c r="D210" s="109" t="str">
        <f>IFERROR(IF(VLOOKUP(Input[[#This Row],[Feature ID]],H:J,3,0)="yes","Yes","No"),IF(A210="O","No","Yes"))</f>
        <v>No</v>
      </c>
      <c r="E210" s="80"/>
      <c r="F210" s="80"/>
      <c r="G210" s="80"/>
      <c r="H210" s="110"/>
      <c r="I210" s="111"/>
      <c r="J210" s="80" t="str">
        <f t="shared" si="4"/>
        <v/>
      </c>
      <c r="K210" s="80"/>
      <c r="L210" s="80"/>
    </row>
    <row r="211" spans="1:12" ht="16">
      <c r="A211" s="127" t="s">
        <v>749</v>
      </c>
      <c r="B211" s="100" t="s">
        <v>22</v>
      </c>
      <c r="C211" s="116" t="s">
        <v>730</v>
      </c>
      <c r="D211" s="109" t="str">
        <f>IFERROR(IF(VLOOKUP(Input[[#This Row],[Feature ID]],H:J,3,0)="yes","Yes","No"),IF(A211="O","No","Yes"))</f>
        <v>No</v>
      </c>
      <c r="E211" s="80"/>
      <c r="F211" s="80"/>
      <c r="G211" s="80"/>
      <c r="H211" s="110"/>
      <c r="I211" s="111"/>
      <c r="J211" s="80" t="str">
        <f t="shared" si="4"/>
        <v/>
      </c>
      <c r="K211" s="80"/>
      <c r="L211" s="80"/>
    </row>
    <row r="212" spans="1:12" ht="16">
      <c r="A212" s="126" t="s">
        <v>749</v>
      </c>
      <c r="B212" s="100" t="s">
        <v>21</v>
      </c>
      <c r="C212" s="135" t="s">
        <v>731</v>
      </c>
      <c r="D212" s="109" t="str">
        <f>IFERROR(IF(VLOOKUP(Input[[#This Row],[Feature ID]],H:J,3,0)="yes","Yes","No"),IF(A212="O","No","Yes"))</f>
        <v>No</v>
      </c>
      <c r="E212" s="80"/>
      <c r="F212" s="80"/>
      <c r="G212" s="80"/>
      <c r="H212" s="110"/>
      <c r="I212" s="111"/>
      <c r="J212" s="80" t="str">
        <f t="shared" si="4"/>
        <v/>
      </c>
      <c r="K212" s="80"/>
      <c r="L212" s="80"/>
    </row>
    <row r="213" spans="1:12" ht="16">
      <c r="A213" s="127" t="s">
        <v>749</v>
      </c>
      <c r="B213" s="100" t="s">
        <v>20</v>
      </c>
      <c r="C213" s="136" t="s">
        <v>732</v>
      </c>
      <c r="D213" s="109" t="str">
        <f>IFERROR(IF(VLOOKUP(Input[[#This Row],[Feature ID]],H:J,3,0)="yes","Yes","No"),IF(A213="O","No","Yes"))</f>
        <v>No</v>
      </c>
      <c r="E213" s="80"/>
      <c r="F213" s="80"/>
      <c r="G213" s="80"/>
      <c r="H213" s="110"/>
      <c r="I213" s="111"/>
      <c r="J213" s="80" t="str">
        <f t="shared" si="4"/>
        <v/>
      </c>
      <c r="K213" s="80"/>
      <c r="L213" s="80"/>
    </row>
    <row r="214" spans="1:12" ht="16">
      <c r="A214" s="126" t="s">
        <v>749</v>
      </c>
      <c r="B214" s="100" t="s">
        <v>19</v>
      </c>
      <c r="C214" s="136" t="s">
        <v>733</v>
      </c>
      <c r="D214" s="109" t="str">
        <f>IFERROR(IF(VLOOKUP(Input[[#This Row],[Feature ID]],H:J,3,0)="yes","Yes","No"),IF(A214="O","No","Yes"))</f>
        <v>No</v>
      </c>
      <c r="E214" s="80"/>
      <c r="F214" s="80"/>
      <c r="G214" s="80"/>
      <c r="H214" s="110"/>
      <c r="I214" s="111"/>
      <c r="J214" s="80" t="str">
        <f t="shared" si="4"/>
        <v/>
      </c>
      <c r="K214" s="80"/>
      <c r="L214" s="80"/>
    </row>
    <row r="215" spans="1:12" ht="16">
      <c r="A215" s="126" t="s">
        <v>749</v>
      </c>
      <c r="B215" s="101" t="s">
        <v>18</v>
      </c>
      <c r="C215" s="136" t="s">
        <v>734</v>
      </c>
      <c r="D215" s="109" t="str">
        <f>IFERROR(IF(VLOOKUP(Input[[#This Row],[Feature ID]],H:J,3,0)="yes","Yes","No"),IF(A215="O","No","Yes"))</f>
        <v>No</v>
      </c>
      <c r="E215" s="80"/>
      <c r="F215" s="80"/>
      <c r="G215" s="80"/>
      <c r="H215" s="110"/>
      <c r="I215" s="111"/>
      <c r="J215" s="80" t="str">
        <f t="shared" si="4"/>
        <v/>
      </c>
      <c r="K215" s="80"/>
      <c r="L215" s="80"/>
    </row>
    <row r="216" spans="1:12" ht="16">
      <c r="A216" s="128" t="s">
        <v>749</v>
      </c>
      <c r="B216" s="102" t="s">
        <v>17</v>
      </c>
      <c r="C216" s="136" t="s">
        <v>735</v>
      </c>
      <c r="D216" s="109" t="str">
        <f>IFERROR(IF(VLOOKUP(Input[[#This Row],[Feature ID]],H:J,3,0)="yes","Yes","No"),IF(A216="O","No","Yes"))</f>
        <v>No</v>
      </c>
      <c r="E216" s="80"/>
      <c r="F216" s="80"/>
      <c r="G216" s="80"/>
      <c r="H216" s="110"/>
      <c r="I216" s="111"/>
      <c r="J216" s="80" t="str">
        <f t="shared" si="4"/>
        <v/>
      </c>
      <c r="K216" s="80"/>
      <c r="L216" s="80"/>
    </row>
    <row r="217" spans="1:12" ht="16">
      <c r="A217" s="126" t="s">
        <v>749</v>
      </c>
      <c r="B217" s="102" t="s">
        <v>16</v>
      </c>
      <c r="C217" s="136" t="s">
        <v>735</v>
      </c>
      <c r="D217" s="109" t="str">
        <f>IFERROR(IF(VLOOKUP(Input[[#This Row],[Feature ID]],H:J,3,0)="yes","Yes","No"),IF(A217="O","No","Yes"))</f>
        <v>No</v>
      </c>
      <c r="E217" s="80"/>
      <c r="F217" s="80"/>
      <c r="G217" s="80"/>
      <c r="H217" s="110"/>
      <c r="I217" s="111"/>
      <c r="J217" s="80" t="str">
        <f t="shared" si="4"/>
        <v/>
      </c>
      <c r="K217" s="80"/>
      <c r="L217" s="80"/>
    </row>
    <row r="218" spans="1:12" ht="16">
      <c r="A218" s="126" t="s">
        <v>749</v>
      </c>
      <c r="B218" s="102" t="s">
        <v>15</v>
      </c>
      <c r="C218" s="136" t="s">
        <v>735</v>
      </c>
      <c r="D218" s="109" t="str">
        <f>IFERROR(IF(VLOOKUP(Input[[#This Row],[Feature ID]],H:J,3,0)="yes","Yes","No"),IF(A218="O","No","Yes"))</f>
        <v>No</v>
      </c>
      <c r="E218" s="80"/>
      <c r="F218" s="80"/>
      <c r="G218" s="80"/>
      <c r="H218" s="110"/>
      <c r="I218" s="111"/>
      <c r="J218" s="80" t="str">
        <f t="shared" si="4"/>
        <v/>
      </c>
      <c r="K218" s="80"/>
      <c r="L218" s="80"/>
    </row>
    <row r="219" spans="1:12" ht="16">
      <c r="A219" s="134" t="s">
        <v>749</v>
      </c>
      <c r="B219" s="102" t="s">
        <v>14</v>
      </c>
      <c r="C219" s="136" t="s">
        <v>735</v>
      </c>
      <c r="D219" s="109" t="str">
        <f>IFERROR(IF(VLOOKUP(Input[[#This Row],[Feature ID]],H:J,3,0)="yes","Yes","No"),IF(A219="O","No","Yes"))</f>
        <v>No</v>
      </c>
      <c r="E219" s="80"/>
      <c r="F219" s="80"/>
      <c r="G219" s="80"/>
      <c r="H219" s="110"/>
      <c r="I219" s="111"/>
      <c r="J219" s="80" t="str">
        <f t="shared" si="4"/>
        <v/>
      </c>
      <c r="K219" s="80"/>
      <c r="L219" s="80"/>
    </row>
    <row r="220" spans="1:12" ht="16">
      <c r="A220" s="134" t="s">
        <v>749</v>
      </c>
      <c r="B220" s="102" t="s">
        <v>13</v>
      </c>
      <c r="C220" s="108" t="s">
        <v>735</v>
      </c>
      <c r="D220" s="109" t="str">
        <f>IFERROR(IF(VLOOKUP(Input[[#This Row],[Feature ID]],H:J,3,0)="yes","Yes","No"),IF(A220="O","No","Yes"))</f>
        <v>No</v>
      </c>
      <c r="E220" s="80"/>
      <c r="F220" s="80"/>
      <c r="G220" s="80"/>
      <c r="H220" s="110"/>
      <c r="I220" s="111"/>
      <c r="J220" s="80" t="str">
        <f t="shared" si="4"/>
        <v/>
      </c>
      <c r="K220" s="80"/>
      <c r="L220" s="80"/>
    </row>
    <row r="221" spans="1:12" ht="16">
      <c r="A221" s="127" t="s">
        <v>749</v>
      </c>
      <c r="B221" s="102" t="s">
        <v>12</v>
      </c>
      <c r="C221" s="116" t="s">
        <v>735</v>
      </c>
      <c r="D221" s="109" t="str">
        <f>IFERROR(IF(VLOOKUP(Input[[#This Row],[Feature ID]],H:J,3,0)="yes","Yes","No"),IF(A221="O","No","Yes"))</f>
        <v>No</v>
      </c>
      <c r="E221" s="80"/>
      <c r="F221" s="80"/>
      <c r="G221" s="80"/>
      <c r="H221" s="110"/>
      <c r="I221" s="111"/>
      <c r="J221" s="80" t="str">
        <f t="shared" si="4"/>
        <v/>
      </c>
      <c r="K221" s="80"/>
      <c r="L221" s="80"/>
    </row>
    <row r="222" spans="1:12" ht="16">
      <c r="A222" s="126" t="s">
        <v>749</v>
      </c>
      <c r="B222" s="102" t="s">
        <v>11</v>
      </c>
      <c r="C222" s="116" t="s">
        <v>735</v>
      </c>
      <c r="D222" s="109" t="str">
        <f>IFERROR(IF(VLOOKUP(Input[[#This Row],[Feature ID]],H:J,3,0)="yes","Yes","No"),IF(A222="O","No","Yes"))</f>
        <v>No</v>
      </c>
      <c r="E222" s="80"/>
      <c r="F222" s="80"/>
      <c r="G222" s="80"/>
      <c r="H222" s="110"/>
      <c r="I222" s="111"/>
      <c r="J222" s="80" t="str">
        <f t="shared" si="4"/>
        <v/>
      </c>
      <c r="K222" s="80"/>
      <c r="L222" s="80"/>
    </row>
    <row r="223" spans="1:12" ht="16">
      <c r="A223" s="134" t="s">
        <v>749</v>
      </c>
      <c r="B223" s="102" t="s">
        <v>10</v>
      </c>
      <c r="C223" s="116" t="s">
        <v>735</v>
      </c>
      <c r="D223" s="109" t="str">
        <f>IFERROR(IF(VLOOKUP(Input[[#This Row],[Feature ID]],H:J,3,0)="yes","Yes","No"),IF(A223="O","No","Yes"))</f>
        <v>No</v>
      </c>
      <c r="E223" s="80"/>
      <c r="F223" s="80"/>
      <c r="G223" s="80"/>
      <c r="H223" s="110"/>
      <c r="I223" s="111"/>
      <c r="J223" s="80" t="str">
        <f t="shared" si="4"/>
        <v/>
      </c>
      <c r="K223" s="80"/>
      <c r="L223" s="80"/>
    </row>
    <row r="224" spans="1:12" ht="16">
      <c r="A224" s="127" t="s">
        <v>749</v>
      </c>
      <c r="B224" s="102" t="s">
        <v>9</v>
      </c>
      <c r="C224" s="116" t="s">
        <v>735</v>
      </c>
      <c r="D224" s="109" t="str">
        <f>IFERROR(IF(VLOOKUP(Input[[#This Row],[Feature ID]],H:J,3,0)="yes","Yes","No"),IF(A224="O","No","Yes"))</f>
        <v>No</v>
      </c>
      <c r="E224" s="80"/>
      <c r="F224" s="80"/>
      <c r="G224" s="80"/>
      <c r="H224" s="110"/>
      <c r="I224" s="111"/>
      <c r="J224" s="80" t="str">
        <f t="shared" si="4"/>
        <v/>
      </c>
      <c r="K224" s="80"/>
      <c r="L224" s="80"/>
    </row>
    <row r="225" spans="1:12" ht="16">
      <c r="A225" s="126" t="s">
        <v>749</v>
      </c>
      <c r="B225" s="102" t="s">
        <v>8</v>
      </c>
      <c r="C225" s="131" t="s">
        <v>735</v>
      </c>
      <c r="D225" s="109" t="str">
        <f>IFERROR(IF(VLOOKUP(Input[[#This Row],[Feature ID]],H:J,3,0)="yes","Yes","No"),IF(A225="O","No","Yes"))</f>
        <v>No</v>
      </c>
      <c r="E225" s="80"/>
      <c r="F225" s="80"/>
      <c r="G225" s="80"/>
      <c r="H225" s="110"/>
      <c r="I225" s="111"/>
      <c r="J225" s="80" t="str">
        <f t="shared" si="4"/>
        <v/>
      </c>
      <c r="K225" s="80"/>
      <c r="L225" s="80"/>
    </row>
    <row r="226" spans="1:12" ht="16">
      <c r="A226" s="126" t="s">
        <v>749</v>
      </c>
      <c r="B226" s="103" t="s">
        <v>7</v>
      </c>
      <c r="C226" s="108" t="s">
        <v>736</v>
      </c>
      <c r="D226" s="109" t="str">
        <f>IFERROR(IF(VLOOKUP(Input[[#This Row],[Feature ID]],H:J,3,0)="yes","Yes","No"),IF(A226="O","No","Yes"))</f>
        <v>No</v>
      </c>
      <c r="E226" s="80"/>
      <c r="F226" s="80"/>
      <c r="G226" s="80"/>
      <c r="H226" s="110"/>
      <c r="I226" s="111"/>
      <c r="J226" s="80" t="str">
        <f t="shared" si="4"/>
        <v/>
      </c>
      <c r="K226" s="80"/>
      <c r="L226" s="80"/>
    </row>
    <row r="227" spans="1:12" ht="16">
      <c r="A227" s="126" t="s">
        <v>749</v>
      </c>
      <c r="B227" s="102" t="s">
        <v>6</v>
      </c>
      <c r="C227" s="116" t="s">
        <v>737</v>
      </c>
      <c r="D227" s="109" t="str">
        <f>IFERROR(IF(VLOOKUP(Input[[#This Row],[Feature ID]],H:J,3,0)="yes","Yes","No"),IF(A227="O","No","Yes"))</f>
        <v>No</v>
      </c>
      <c r="E227" s="80"/>
      <c r="F227" s="80"/>
      <c r="G227" s="80"/>
      <c r="H227" s="110"/>
      <c r="I227" s="111"/>
      <c r="J227" s="80" t="str">
        <f t="shared" si="4"/>
        <v/>
      </c>
      <c r="K227" s="80"/>
      <c r="L227" s="80"/>
    </row>
    <row r="228" spans="1:12" ht="16">
      <c r="A228" s="126" t="s">
        <v>749</v>
      </c>
      <c r="B228" s="103" t="s">
        <v>5</v>
      </c>
      <c r="C228" s="108" t="s">
        <v>738</v>
      </c>
      <c r="D228" s="109" t="str">
        <f>IFERROR(IF(VLOOKUP(Input[[#This Row],[Feature ID]],H:J,3,0)="yes","Yes","No"),IF(A228="O","No","Yes"))</f>
        <v>No</v>
      </c>
      <c r="E228" s="80"/>
      <c r="F228" s="80"/>
      <c r="G228" s="80"/>
      <c r="H228" s="110"/>
      <c r="I228" s="111"/>
      <c r="J228" s="80" t="str">
        <f t="shared" si="4"/>
        <v/>
      </c>
      <c r="K228" s="80"/>
      <c r="L228" s="80"/>
    </row>
    <row r="229" spans="1:12" ht="16">
      <c r="A229" s="126" t="s">
        <v>749</v>
      </c>
      <c r="B229" s="102" t="s">
        <v>4</v>
      </c>
      <c r="C229" s="116" t="s">
        <v>739</v>
      </c>
      <c r="D229" s="109" t="str">
        <f>IFERROR(IF(VLOOKUP(Input[[#This Row],[Feature ID]],H:J,3,0)="yes","Yes","No"),IF(A229="O","No","Yes"))</f>
        <v>No</v>
      </c>
      <c r="E229" s="80"/>
      <c r="F229" s="80"/>
      <c r="G229" s="80"/>
      <c r="H229" s="110"/>
      <c r="I229" s="111"/>
      <c r="J229" s="80" t="str">
        <f t="shared" si="4"/>
        <v/>
      </c>
      <c r="K229" s="80"/>
      <c r="L229" s="80"/>
    </row>
    <row r="230" spans="1:12" ht="16">
      <c r="A230" s="126" t="s">
        <v>749</v>
      </c>
      <c r="B230" s="102" t="s">
        <v>3</v>
      </c>
      <c r="C230" s="108" t="s">
        <v>740</v>
      </c>
      <c r="D230" s="109" t="str">
        <f>IFERROR(IF(VLOOKUP(Input[[#This Row],[Feature ID]],H:J,3,0)="yes","Yes","No"),IF(A230="O","No","Yes"))</f>
        <v>No</v>
      </c>
      <c r="E230" s="80"/>
      <c r="F230" s="80"/>
      <c r="G230" s="80"/>
      <c r="H230" s="110"/>
      <c r="I230" s="111"/>
      <c r="J230" s="80" t="str">
        <f t="shared" si="4"/>
        <v/>
      </c>
      <c r="K230" s="80"/>
      <c r="L230" s="80"/>
    </row>
    <row r="231" spans="1:12" ht="16">
      <c r="A231" s="134" t="s">
        <v>749</v>
      </c>
      <c r="B231" s="102" t="s">
        <v>2</v>
      </c>
      <c r="C231" s="116" t="s">
        <v>741</v>
      </c>
      <c r="D231" s="109" t="str">
        <f>IFERROR(IF(VLOOKUP(Input[[#This Row],[Feature ID]],H:J,3,0)="yes","Yes","No"),IF(A231="O","No","Yes"))</f>
        <v>No</v>
      </c>
      <c r="E231" s="80"/>
      <c r="F231" s="80"/>
      <c r="G231" s="80"/>
      <c r="H231" s="110"/>
      <c r="I231" s="111"/>
      <c r="J231" s="80" t="str">
        <f t="shared" si="4"/>
        <v/>
      </c>
      <c r="K231" s="80"/>
      <c r="L231" s="80"/>
    </row>
    <row r="232" spans="1:12" ht="16">
      <c r="A232" s="126" t="s">
        <v>749</v>
      </c>
      <c r="B232" s="104" t="s">
        <v>1</v>
      </c>
      <c r="C232" s="108" t="s">
        <v>742</v>
      </c>
      <c r="D232" s="109" t="str">
        <f>IFERROR(IF(VLOOKUP(Input[[#This Row],[Feature ID]],H:J,3,0)="yes","Yes","No"),IF(A232="O","No","Yes"))</f>
        <v>No</v>
      </c>
      <c r="E232" s="80"/>
      <c r="F232" s="80"/>
      <c r="G232" s="80"/>
      <c r="H232" s="110"/>
      <c r="I232" s="111"/>
      <c r="J232" s="80" t="str">
        <f t="shared" si="4"/>
        <v/>
      </c>
      <c r="K232" s="80"/>
      <c r="L232" s="80"/>
    </row>
    <row r="233" spans="1:12" ht="16">
      <c r="A233" s="128" t="s">
        <v>749</v>
      </c>
      <c r="B233" s="105" t="s">
        <v>0</v>
      </c>
      <c r="C233" s="116" t="s">
        <v>743</v>
      </c>
      <c r="D233" s="109" t="str">
        <f>IFERROR(IF(VLOOKUP(Input[[#This Row],[Feature ID]],H:J,3,0)="yes","Yes","No"),IF(A233="O","No","Yes"))</f>
        <v>No</v>
      </c>
      <c r="E233" s="80"/>
      <c r="F233" s="80"/>
      <c r="G233" s="80"/>
      <c r="H233" s="110"/>
      <c r="I233" s="111"/>
      <c r="J233" s="80" t="str">
        <f t="shared" si="4"/>
        <v/>
      </c>
      <c r="K233" s="80"/>
      <c r="L233" s="80"/>
    </row>
    <row r="234" spans="1:12" ht="16">
      <c r="A234" s="137"/>
      <c r="B234" s="137"/>
      <c r="C234" s="138"/>
      <c r="D234" s="80"/>
      <c r="E234" s="80"/>
      <c r="F234" s="80"/>
      <c r="G234" s="80"/>
      <c r="H234" s="80"/>
      <c r="I234" s="80"/>
      <c r="J234" s="80"/>
      <c r="K234" s="80"/>
      <c r="L234" s="80"/>
    </row>
    <row r="235" spans="1:12" ht="16">
      <c r="A235" s="80"/>
      <c r="B235" s="80"/>
      <c r="C235" s="139"/>
      <c r="D235" s="80"/>
      <c r="E235" s="80"/>
      <c r="F235" s="80"/>
      <c r="G235" s="80"/>
      <c r="H235" s="80"/>
      <c r="I235" s="80"/>
      <c r="J235" s="80"/>
      <c r="K235" s="80"/>
      <c r="L235" s="80"/>
    </row>
    <row r="236" spans="1:12" ht="16">
      <c r="A236" s="80"/>
      <c r="B236" s="80"/>
      <c r="C236" s="139"/>
      <c r="D236" s="80"/>
      <c r="E236" s="80"/>
      <c r="F236" s="80"/>
      <c r="G236" s="80"/>
      <c r="H236" s="80"/>
      <c r="I236" s="80"/>
      <c r="J236" s="80"/>
      <c r="K236" s="80"/>
      <c r="L236" s="80"/>
    </row>
    <row r="237" spans="1:12" ht="16">
      <c r="A237" s="80"/>
      <c r="B237" s="80"/>
      <c r="C237" s="139"/>
      <c r="D237" s="80"/>
      <c r="E237" s="80"/>
      <c r="F237" s="80"/>
      <c r="G237" s="80"/>
      <c r="H237" s="80"/>
      <c r="I237" s="80"/>
      <c r="J237" s="80"/>
      <c r="K237" s="80"/>
      <c r="L237" s="80"/>
    </row>
    <row r="238" spans="1:12" ht="16">
      <c r="A238" s="80"/>
      <c r="B238" s="80"/>
      <c r="C238" s="139"/>
      <c r="D238" s="80"/>
      <c r="E238" s="80"/>
      <c r="F238" s="80"/>
      <c r="G238" s="80"/>
      <c r="H238" s="80"/>
      <c r="I238" s="80"/>
      <c r="J238" s="80"/>
      <c r="K238" s="80"/>
      <c r="L238" s="80"/>
    </row>
  </sheetData>
  <mergeCells count="4">
    <mergeCell ref="A2:D2"/>
    <mergeCell ref="H2:K2"/>
    <mergeCell ref="H4:K4"/>
    <mergeCell ref="A4:D4"/>
  </mergeCells>
  <phoneticPr fontId="8" type="noConversion"/>
  <conditionalFormatting sqref="A7:A15">
    <cfRule type="notContainsBlanks" dxfId="16" priority="1">
      <formula>LEN(TRIM(A7))&gt;0</formula>
    </cfRule>
    <cfRule type="cellIs" dxfId="15" priority="2" operator="equal">
      <formula>"P"</formula>
    </cfRule>
  </conditionalFormatting>
  <dataValidations disablePrompts="1" count="1">
    <dataValidation type="list" allowBlank="1" showInputMessage="1" showErrorMessage="1" sqref="D7:D233" xr:uid="{20FFC46F-AB08-4C29-A440-6AEE85369C2A}">
      <formula1>"Yes,No"</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03FD-5164-4FB2-A3DE-457F0B531EC2}">
  <sheetPr codeName="Sheet2"/>
  <dimension ref="A1:I200"/>
  <sheetViews>
    <sheetView showGridLines="0" topLeftCell="B1" zoomScaleNormal="100" workbookViewId="0">
      <selection activeCell="B1" sqref="B1"/>
    </sheetView>
  </sheetViews>
  <sheetFormatPr baseColWidth="10" defaultColWidth="9" defaultRowHeight="15"/>
  <cols>
    <col min="1" max="1" width="21.1640625" style="4" hidden="1" customWidth="1"/>
    <col min="2" max="2" width="40.1640625" style="23" customWidth="1"/>
    <col min="3" max="3" width="75.1640625" style="68" customWidth="1"/>
    <col min="4" max="4" width="9" style="3"/>
    <col min="5" max="5" width="30.33203125" style="7" customWidth="1"/>
    <col min="6" max="6" width="116.1640625" customWidth="1"/>
    <col min="7" max="7" width="111.33203125" customWidth="1"/>
  </cols>
  <sheetData>
    <row r="1" spans="1:9" ht="17" thickBot="1">
      <c r="A1" s="145"/>
      <c r="B1" s="75"/>
      <c r="C1" s="76"/>
      <c r="D1" s="146"/>
      <c r="E1" s="20"/>
    </row>
    <row r="2" spans="1:9" ht="18" thickBot="1">
      <c r="A2" s="145"/>
      <c r="B2" s="147" t="s">
        <v>526</v>
      </c>
      <c r="C2" s="148"/>
      <c r="D2" s="149"/>
      <c r="E2" s="20"/>
    </row>
    <row r="3" spans="1:9" ht="220" customHeight="1">
      <c r="A3" s="145"/>
      <c r="B3" s="181" t="s">
        <v>896</v>
      </c>
      <c r="C3" s="182"/>
      <c r="D3" s="183"/>
      <c r="E3" s="20"/>
    </row>
    <row r="4" spans="1:9" ht="228.75" customHeight="1" thickBot="1">
      <c r="A4" s="145"/>
      <c r="B4" s="184" t="s">
        <v>897</v>
      </c>
      <c r="C4" s="185"/>
      <c r="D4" s="186"/>
      <c r="E4" s="150"/>
      <c r="G4" s="22"/>
      <c r="H4" s="22"/>
      <c r="I4" s="22"/>
    </row>
    <row r="5" spans="1:9" ht="16">
      <c r="A5" s="145"/>
      <c r="B5" s="75"/>
      <c r="C5" s="76"/>
      <c r="D5" s="146"/>
      <c r="E5" s="20"/>
    </row>
    <row r="6" spans="1:9" ht="17" thickBot="1">
      <c r="A6" s="145"/>
      <c r="B6" s="75"/>
      <c r="C6" s="76"/>
      <c r="D6" s="146"/>
      <c r="E6" s="20"/>
    </row>
    <row r="7" spans="1:9" ht="17" thickBot="1">
      <c r="A7" s="145"/>
      <c r="B7" s="151" t="s">
        <v>276</v>
      </c>
      <c r="C7" s="152"/>
      <c r="D7" s="149"/>
      <c r="E7" s="20"/>
    </row>
    <row r="8" spans="1:9" ht="16">
      <c r="A8" s="145"/>
      <c r="B8" s="75"/>
      <c r="C8" s="76"/>
      <c r="D8" s="146"/>
      <c r="E8" s="20"/>
    </row>
    <row r="9" spans="1:9" ht="29" customHeight="1">
      <c r="A9" s="145"/>
      <c r="B9" s="77" t="str">
        <f>IF(COUNTIF(Input[Achieved (Y/N)],"Yes")&gt;0,"Have there been any changes in your WELL Certified project to any of the following categories?","Please complete the 'List of achieved features' in the step 1 tab first to view the relevant questions.")</f>
        <v>Have there been any changes in your WELL Certified project to any of the following categories?</v>
      </c>
      <c r="C9" s="69"/>
      <c r="D9" s="144" t="s">
        <v>864</v>
      </c>
      <c r="E9" s="20"/>
    </row>
    <row r="10" spans="1:9" ht="35" customHeight="1">
      <c r="A10" s="167"/>
      <c r="B10" s="168" t="str" cm="1">
        <f t="array" ref="B10:C23">IFERROR(_xlfn.CHOOSECOLS(_xlfn._xlws.FILTER(Categories[],Categories[Include for project?]="Yes"),1,2),"")</f>
        <v>Interior Products</v>
      </c>
      <c r="C10" s="55" t="str">
        <v>The products inside the building (e.g., lights, furniture, paints, IAQ sensors, shades)</v>
      </c>
      <c r="D10" s="169"/>
      <c r="E10" s="170"/>
    </row>
    <row r="11" spans="1:9" ht="35" customHeight="1">
      <c r="A11" s="167"/>
      <c r="B11" s="168" t="str">
        <v>Interior Layout</v>
      </c>
      <c r="C11" s="55" t="str">
        <v>The placement of walls, stairs, furniture, and furnishings</v>
      </c>
      <c r="D11" s="169"/>
      <c r="E11" s="170"/>
    </row>
    <row r="12" spans="1:9" ht="35" customHeight="1">
      <c r="A12" s="167"/>
      <c r="B12" s="168" t="str">
        <v>Specialized Spaces</v>
      </c>
      <c r="C12" s="55" t="str">
        <v>The presence and design of various purpose-built spaces (e.g., lactation room, showers, bike parking, gyms)</v>
      </c>
      <c r="D12" s="169"/>
      <c r="E12" s="170"/>
    </row>
    <row r="13" spans="1:9" ht="35" customHeight="1">
      <c r="A13" s="167"/>
      <c r="B13" s="168" t="str">
        <v>Mechanical System</v>
      </c>
      <c r="C13" s="55" t="str">
        <v>Heating, ventilation, and air conditioning systems</v>
      </c>
      <c r="D13" s="169"/>
      <c r="E13" s="170"/>
    </row>
    <row r="14" spans="1:9" ht="35" customHeight="1">
      <c r="A14" s="167"/>
      <c r="B14" s="168" t="str">
        <v>Plumbing System</v>
      </c>
      <c r="C14" s="55" t="str">
        <v xml:space="preserve">Water distribution and treatment systems </v>
      </c>
      <c r="D14" s="169"/>
      <c r="E14" s="171"/>
    </row>
    <row r="15" spans="1:9" ht="35" customHeight="1">
      <c r="A15" s="167"/>
      <c r="B15" s="168" t="str">
        <v>Building Envelope</v>
      </c>
      <c r="C15" s="55" t="str">
        <v>The windows &amp; walls that go/face to the outside of the WELL project boundary</v>
      </c>
      <c r="D15" s="169"/>
      <c r="E15" s="170"/>
    </row>
    <row r="16" spans="1:9" ht="35" customHeight="1">
      <c r="A16" s="167"/>
      <c r="B16" s="168" t="str">
        <v>Exterior Design</v>
      </c>
      <c r="C16" s="55" t="str">
        <v xml:space="preserve">The design of exterior spaces (e.g., landscaping, parking spaces or structures, bike racks) </v>
      </c>
      <c r="D16" s="169"/>
      <c r="E16" s="170"/>
      <c r="F16" s="2"/>
    </row>
    <row r="17" spans="1:5" ht="35" customHeight="1">
      <c r="A17" s="167"/>
      <c r="B17" s="168" t="str">
        <v>Food Service</v>
      </c>
      <c r="C17" s="55" t="str">
        <v>The types of food provided in the project boundary and how it is packaged and displayed</v>
      </c>
      <c r="D17" s="169"/>
      <c r="E17" s="170"/>
    </row>
    <row r="18" spans="1:5" ht="35" customHeight="1">
      <c r="A18" s="167"/>
      <c r="B18" s="168" t="str">
        <v>Building/Company Policy</v>
      </c>
      <c r="C18" s="55" t="str">
        <v>The policies that relate to what is allowed inside and around the building and how building information is communicated to occupants (e.g., smoking ban, dress code)</v>
      </c>
      <c r="D18" s="169"/>
      <c r="E18" s="170"/>
    </row>
    <row r="19" spans="1:5" ht="35" customHeight="1">
      <c r="A19" s="167"/>
      <c r="B19" s="168" t="str">
        <v>Emergency Planning</v>
      </c>
      <c r="C19" s="55" t="str">
        <v xml:space="preserve">The plans put into place to respond to an emergency (e.g. emergency response resources, business continuity planning) </v>
      </c>
      <c r="D19" s="169"/>
      <c r="E19" s="170"/>
    </row>
    <row r="20" spans="1:5" ht="35" customHeight="1">
      <c r="A20" s="167"/>
      <c r="B20" s="168" t="str">
        <v>Time Off &amp; Leave</v>
      </c>
      <c r="C20" s="55" t="str">
        <v>The policies and programs related to time off and leave (e.g., sick leave, paid time off)</v>
      </c>
      <c r="D20" s="169"/>
      <c r="E20" s="170"/>
    </row>
    <row r="21" spans="1:5" ht="35" customHeight="1">
      <c r="A21" s="167"/>
      <c r="B21" s="168" t="str">
        <v>Classes &amp; Training</v>
      </c>
      <c r="C21" s="55" t="str">
        <v>Educational offerings provided to employees (e.g., nutrition, physical activity, emergency preparedness, yoga)</v>
      </c>
      <c r="D21" s="169"/>
      <c r="E21" s="170"/>
    </row>
    <row r="22" spans="1:5" ht="35" customHeight="1">
      <c r="A22" s="167"/>
      <c r="B22" s="168" t="str">
        <v>Organizational</v>
      </c>
      <c r="C22" s="55" t="str">
        <v xml:space="preserve">The organization's mission, goals, and values (e.g.carbon reduction, historical acknowledgement, building certification, workforce engagement) </v>
      </c>
      <c r="D22" s="169"/>
      <c r="E22" s="170"/>
    </row>
    <row r="23" spans="1:5" ht="35" customHeight="1">
      <c r="A23" s="167"/>
      <c r="B23" s="168" t="str">
        <v>Legacy Products</v>
      </c>
      <c r="C23" s="55" t="str">
        <v>Was the project required to undergo remediation (lead, asbestos, PCBs. CCA, and other site hazards) at the initial certification?</v>
      </c>
      <c r="D23" s="169"/>
      <c r="E23" s="170"/>
    </row>
    <row r="24" spans="1:5" ht="35" customHeight="1">
      <c r="A24" s="145"/>
      <c r="B24" s="75"/>
      <c r="C24" s="76"/>
      <c r="D24" s="154"/>
      <c r="E24" s="20"/>
    </row>
    <row r="25" spans="1:5" ht="35" customHeight="1">
      <c r="A25" s="145"/>
      <c r="B25" s="75"/>
      <c r="C25" s="76"/>
      <c r="D25" s="154"/>
      <c r="E25" s="20"/>
    </row>
    <row r="26" spans="1:5" ht="35" customHeight="1">
      <c r="A26" s="145"/>
      <c r="B26" s="75"/>
      <c r="C26" s="76"/>
      <c r="D26" s="154"/>
      <c r="E26" s="20"/>
    </row>
    <row r="27" spans="1:5" ht="35" customHeight="1">
      <c r="A27" s="145"/>
      <c r="B27" s="75"/>
      <c r="C27" s="76"/>
      <c r="D27" s="154"/>
      <c r="E27" s="20"/>
    </row>
    <row r="28" spans="1:5" ht="35" customHeight="1">
      <c r="A28" s="145"/>
      <c r="B28" s="75"/>
      <c r="C28" s="76"/>
      <c r="D28" s="154"/>
      <c r="E28" s="20"/>
    </row>
    <row r="29" spans="1:5" ht="35" customHeight="1">
      <c r="A29" s="145"/>
      <c r="B29" s="75"/>
      <c r="C29" s="76"/>
      <c r="D29" s="154"/>
      <c r="E29" s="20"/>
    </row>
    <row r="30" spans="1:5" ht="35" customHeight="1">
      <c r="A30" s="145"/>
      <c r="B30" s="75"/>
      <c r="C30" s="76"/>
      <c r="D30" s="154"/>
      <c r="E30" s="20"/>
    </row>
    <row r="31" spans="1:5" ht="35" customHeight="1">
      <c r="A31" s="145"/>
      <c r="B31" s="75"/>
      <c r="C31" s="76"/>
      <c r="D31" s="154"/>
      <c r="E31" s="20"/>
    </row>
    <row r="32" spans="1:5" ht="35" customHeight="1">
      <c r="A32" s="145"/>
      <c r="B32" s="75"/>
      <c r="C32" s="76"/>
      <c r="D32" s="154"/>
      <c r="E32" s="20"/>
    </row>
    <row r="33" spans="1:5" ht="35" customHeight="1" thickBot="1">
      <c r="A33" s="145"/>
      <c r="B33" s="71" t="s">
        <v>752</v>
      </c>
      <c r="C33" s="70"/>
      <c r="D33" s="155"/>
      <c r="E33" s="20"/>
    </row>
    <row r="34" spans="1:5" ht="35" customHeight="1" thickTop="1">
      <c r="A34" s="145"/>
      <c r="B34" s="156" t="s">
        <v>751</v>
      </c>
      <c r="C34" s="69"/>
      <c r="D34" s="157" t="s">
        <v>864</v>
      </c>
      <c r="E34" s="21"/>
    </row>
    <row r="35" spans="1:5" ht="35" customHeight="1">
      <c r="A35" s="146" t="str" cm="1">
        <f t="array" ref="A35">IFERROR(_xlfn.CHOOSECOLS(_xlfn._xlws.FILTER(Q_Details[],Q_Details[Include for project?]="Yes"),1,2,3),"")</f>
        <v/>
      </c>
      <c r="B35" s="75"/>
      <c r="C35" s="76"/>
      <c r="D35" s="153"/>
      <c r="E35" s="20"/>
    </row>
    <row r="36" spans="1:5" ht="35" customHeight="1">
      <c r="A36" s="146"/>
      <c r="B36" s="75"/>
      <c r="C36" s="76"/>
      <c r="D36" s="153"/>
      <c r="E36" s="20"/>
    </row>
    <row r="37" spans="1:5" ht="35" customHeight="1">
      <c r="A37" s="146"/>
      <c r="B37" s="75"/>
      <c r="C37" s="76"/>
      <c r="D37" s="153"/>
      <c r="E37" s="20"/>
    </row>
    <row r="38" spans="1:5" ht="35" customHeight="1">
      <c r="A38" s="146"/>
      <c r="B38" s="75"/>
      <c r="C38" s="76"/>
      <c r="D38" s="153"/>
      <c r="E38" s="20"/>
    </row>
    <row r="39" spans="1:5" ht="35" customHeight="1">
      <c r="A39" s="146"/>
      <c r="B39" s="75"/>
      <c r="C39" s="76"/>
      <c r="D39" s="153"/>
      <c r="E39" s="20"/>
    </row>
    <row r="40" spans="1:5" ht="35" customHeight="1">
      <c r="A40" s="145"/>
      <c r="B40" s="75"/>
      <c r="C40" s="76"/>
      <c r="D40" s="153"/>
      <c r="E40" s="20"/>
    </row>
    <row r="41" spans="1:5" ht="35" customHeight="1">
      <c r="A41" s="145"/>
      <c r="B41" s="75"/>
      <c r="C41" s="76"/>
      <c r="D41" s="153"/>
      <c r="E41" s="20"/>
    </row>
    <row r="42" spans="1:5" ht="35" customHeight="1">
      <c r="A42" s="145"/>
      <c r="B42" s="75"/>
      <c r="C42" s="76"/>
      <c r="D42" s="153"/>
      <c r="E42" s="20"/>
    </row>
    <row r="43" spans="1:5" ht="35" customHeight="1">
      <c r="A43" s="145"/>
      <c r="B43" s="75"/>
      <c r="C43" s="76"/>
      <c r="D43" s="153"/>
      <c r="E43" s="20"/>
    </row>
    <row r="44" spans="1:5" ht="35" customHeight="1">
      <c r="A44" s="145"/>
      <c r="B44" s="75"/>
      <c r="C44" s="76"/>
      <c r="D44" s="153"/>
      <c r="E44" s="20"/>
    </row>
    <row r="45" spans="1:5" ht="35" customHeight="1">
      <c r="A45" s="145"/>
      <c r="B45" s="75"/>
      <c r="C45" s="76"/>
      <c r="D45" s="153"/>
      <c r="E45" s="20"/>
    </row>
    <row r="46" spans="1:5" ht="35" customHeight="1">
      <c r="A46" s="145"/>
      <c r="B46" s="75"/>
      <c r="C46" s="76"/>
      <c r="D46" s="153"/>
      <c r="E46" s="20"/>
    </row>
    <row r="47" spans="1:5" ht="35" customHeight="1">
      <c r="A47" s="145"/>
      <c r="B47" s="75"/>
      <c r="C47" s="76"/>
      <c r="D47" s="153"/>
      <c r="E47" s="20"/>
    </row>
    <row r="48" spans="1:5" ht="35" customHeight="1">
      <c r="A48" s="145"/>
      <c r="B48" s="75"/>
      <c r="C48" s="76"/>
      <c r="D48" s="153"/>
      <c r="E48" s="20"/>
    </row>
    <row r="49" spans="1:5" ht="35" customHeight="1">
      <c r="A49" s="145"/>
      <c r="B49" s="75"/>
      <c r="C49" s="76"/>
      <c r="D49" s="153"/>
      <c r="E49" s="20"/>
    </row>
    <row r="50" spans="1:5" ht="35" customHeight="1">
      <c r="A50" s="145"/>
      <c r="B50" s="75"/>
      <c r="C50" s="76"/>
      <c r="D50" s="153"/>
      <c r="E50" s="20"/>
    </row>
    <row r="51" spans="1:5" ht="35" customHeight="1">
      <c r="A51" s="145"/>
      <c r="B51" s="75"/>
      <c r="C51" s="76"/>
      <c r="D51" s="153"/>
      <c r="E51" s="20"/>
    </row>
    <row r="52" spans="1:5" ht="35" customHeight="1">
      <c r="A52" s="145"/>
      <c r="B52" s="75"/>
      <c r="C52" s="76"/>
      <c r="D52" s="153"/>
      <c r="E52" s="20"/>
    </row>
    <row r="53" spans="1:5" ht="35" customHeight="1">
      <c r="A53" s="145"/>
      <c r="B53" s="75"/>
      <c r="C53" s="76"/>
      <c r="D53" s="153"/>
      <c r="E53" s="20"/>
    </row>
    <row r="54" spans="1:5" ht="35" customHeight="1">
      <c r="A54" s="145"/>
      <c r="B54" s="75"/>
      <c r="C54" s="76"/>
      <c r="D54" s="153"/>
      <c r="E54" s="20"/>
    </row>
    <row r="55" spans="1:5" ht="35" customHeight="1">
      <c r="A55" s="145"/>
      <c r="B55" s="75"/>
      <c r="C55" s="76"/>
      <c r="D55" s="153"/>
      <c r="E55" s="20"/>
    </row>
    <row r="56" spans="1:5" ht="35" customHeight="1">
      <c r="A56" s="145"/>
      <c r="B56" s="75"/>
      <c r="C56" s="76"/>
      <c r="D56" s="158"/>
      <c r="E56" s="20"/>
    </row>
    <row r="57" spans="1:5" ht="35" customHeight="1">
      <c r="A57" s="145"/>
      <c r="B57" s="75"/>
      <c r="C57" s="76"/>
      <c r="D57" s="158"/>
      <c r="E57" s="20"/>
    </row>
    <row r="58" spans="1:5" ht="35" customHeight="1">
      <c r="A58" s="145"/>
      <c r="B58" s="75"/>
      <c r="C58" s="76"/>
      <c r="D58" s="158"/>
      <c r="E58" s="20"/>
    </row>
    <row r="59" spans="1:5" ht="35" customHeight="1">
      <c r="A59" s="145"/>
      <c r="B59" s="75"/>
      <c r="C59" s="76"/>
      <c r="D59" s="158"/>
      <c r="E59" s="20"/>
    </row>
    <row r="60" spans="1:5" ht="35" customHeight="1">
      <c r="A60" s="145"/>
      <c r="B60" s="75"/>
      <c r="C60" s="76"/>
      <c r="D60" s="158"/>
      <c r="E60" s="20"/>
    </row>
    <row r="61" spans="1:5" ht="35" customHeight="1">
      <c r="A61" s="145"/>
      <c r="B61" s="75"/>
      <c r="C61" s="76"/>
      <c r="D61" s="158"/>
      <c r="E61" s="20"/>
    </row>
    <row r="62" spans="1:5" ht="35" customHeight="1">
      <c r="A62" s="145"/>
      <c r="B62" s="75"/>
      <c r="C62" s="76"/>
      <c r="D62" s="158"/>
      <c r="E62" s="20"/>
    </row>
    <row r="63" spans="1:5" ht="35" customHeight="1">
      <c r="A63" s="145"/>
      <c r="B63" s="75"/>
      <c r="C63" s="76"/>
      <c r="D63" s="158"/>
      <c r="E63" s="20"/>
    </row>
    <row r="64" spans="1:5" ht="35" customHeight="1">
      <c r="A64" s="145"/>
      <c r="B64" s="75"/>
      <c r="C64" s="76"/>
      <c r="D64" s="158"/>
      <c r="E64" s="20"/>
    </row>
    <row r="65" spans="1:5" ht="35" customHeight="1">
      <c r="A65" s="145"/>
      <c r="B65" s="75"/>
      <c r="C65" s="76"/>
      <c r="D65" s="158"/>
      <c r="E65" s="20"/>
    </row>
    <row r="66" spans="1:5" ht="35" customHeight="1">
      <c r="A66" s="145"/>
      <c r="B66" s="75"/>
      <c r="C66" s="76"/>
      <c r="D66" s="158"/>
      <c r="E66" s="20"/>
    </row>
    <row r="67" spans="1:5" ht="35" customHeight="1">
      <c r="A67" s="145"/>
      <c r="B67" s="75"/>
      <c r="C67" s="76"/>
      <c r="D67" s="158"/>
      <c r="E67" s="20"/>
    </row>
    <row r="68" spans="1:5" ht="35" customHeight="1">
      <c r="A68" s="145"/>
      <c r="B68" s="75"/>
      <c r="C68" s="76"/>
      <c r="D68" s="158"/>
      <c r="E68" s="20"/>
    </row>
    <row r="69" spans="1:5" ht="35" customHeight="1">
      <c r="A69" s="145"/>
      <c r="B69" s="75"/>
      <c r="C69" s="76"/>
      <c r="D69" s="158"/>
      <c r="E69" s="20"/>
    </row>
    <row r="70" spans="1:5" ht="35" customHeight="1">
      <c r="A70" s="145"/>
      <c r="B70" s="75"/>
      <c r="C70" s="76"/>
      <c r="D70" s="158"/>
      <c r="E70" s="20"/>
    </row>
    <row r="71" spans="1:5" ht="35" customHeight="1">
      <c r="A71" s="145"/>
      <c r="B71" s="75"/>
      <c r="C71" s="76"/>
      <c r="D71" s="158"/>
      <c r="E71" s="20"/>
    </row>
    <row r="72" spans="1:5" ht="35" customHeight="1">
      <c r="A72" s="145"/>
      <c r="B72" s="75"/>
      <c r="C72" s="76"/>
      <c r="D72" s="158"/>
      <c r="E72" s="20"/>
    </row>
    <row r="73" spans="1:5" ht="35" customHeight="1">
      <c r="A73" s="145"/>
      <c r="B73" s="75"/>
      <c r="C73" s="76"/>
      <c r="D73" s="158"/>
      <c r="E73" s="20"/>
    </row>
    <row r="74" spans="1:5" ht="35" customHeight="1">
      <c r="A74" s="145"/>
      <c r="B74" s="75"/>
      <c r="C74" s="76"/>
      <c r="D74" s="158"/>
      <c r="E74" s="20"/>
    </row>
    <row r="75" spans="1:5" ht="35" customHeight="1">
      <c r="A75" s="145"/>
      <c r="B75" s="75"/>
      <c r="C75" s="76"/>
      <c r="D75" s="158"/>
      <c r="E75" s="20"/>
    </row>
    <row r="76" spans="1:5" ht="35" customHeight="1">
      <c r="A76" s="145"/>
      <c r="B76" s="75"/>
      <c r="C76" s="76"/>
      <c r="D76" s="158"/>
      <c r="E76" s="20"/>
    </row>
    <row r="77" spans="1:5" ht="35" customHeight="1">
      <c r="A77" s="145"/>
      <c r="B77" s="75"/>
      <c r="C77" s="76"/>
      <c r="D77" s="158"/>
      <c r="E77" s="20"/>
    </row>
    <row r="78" spans="1:5" ht="35" customHeight="1">
      <c r="A78" s="145"/>
      <c r="B78" s="75"/>
      <c r="C78" s="76"/>
      <c r="D78" s="158"/>
      <c r="E78" s="20"/>
    </row>
    <row r="79" spans="1:5" ht="35" customHeight="1">
      <c r="A79" s="145"/>
      <c r="B79" s="75"/>
      <c r="C79" s="76"/>
      <c r="D79" s="146"/>
      <c r="E79" s="20"/>
    </row>
    <row r="80" spans="1:5" ht="35" customHeight="1">
      <c r="A80" s="145"/>
      <c r="B80" s="75"/>
      <c r="C80" s="76"/>
      <c r="D80" s="146"/>
      <c r="E80" s="20"/>
    </row>
    <row r="81" spans="1:5" ht="35" customHeight="1">
      <c r="A81" s="145"/>
      <c r="B81" s="75"/>
      <c r="C81" s="76"/>
      <c r="D81" s="146"/>
      <c r="E81" s="20"/>
    </row>
    <row r="82" spans="1:5" ht="35" customHeight="1">
      <c r="A82" s="145"/>
      <c r="B82" s="75"/>
      <c r="C82" s="76"/>
      <c r="D82" s="146"/>
      <c r="E82" s="20"/>
    </row>
    <row r="83" spans="1:5" ht="35" customHeight="1">
      <c r="A83" s="145"/>
      <c r="B83" s="75"/>
      <c r="C83" s="76"/>
      <c r="D83" s="146"/>
      <c r="E83" s="20"/>
    </row>
    <row r="84" spans="1:5" ht="35" customHeight="1">
      <c r="A84" s="145"/>
      <c r="B84" s="75"/>
      <c r="C84" s="76"/>
      <c r="D84" s="146"/>
      <c r="E84" s="20"/>
    </row>
    <row r="85" spans="1:5" ht="35" customHeight="1">
      <c r="A85" s="145"/>
      <c r="B85" s="75"/>
      <c r="C85" s="76"/>
      <c r="D85" s="146"/>
      <c r="E85" s="20"/>
    </row>
    <row r="86" spans="1:5" ht="35" customHeight="1">
      <c r="A86" s="145"/>
      <c r="B86" s="75"/>
      <c r="C86" s="76"/>
      <c r="D86" s="146"/>
      <c r="E86" s="20"/>
    </row>
    <row r="87" spans="1:5" ht="35" customHeight="1">
      <c r="A87" s="145"/>
      <c r="B87" s="75"/>
      <c r="C87" s="76"/>
      <c r="D87" s="146"/>
      <c r="E87" s="20"/>
    </row>
    <row r="88" spans="1:5" ht="35" customHeight="1">
      <c r="A88" s="145"/>
      <c r="B88" s="75"/>
      <c r="C88" s="76"/>
      <c r="D88" s="146"/>
      <c r="E88" s="20"/>
    </row>
    <row r="89" spans="1:5" ht="35" customHeight="1">
      <c r="A89" s="145"/>
      <c r="B89" s="75"/>
      <c r="C89" s="76"/>
      <c r="D89" s="146"/>
      <c r="E89" s="20"/>
    </row>
    <row r="90" spans="1:5" ht="35" customHeight="1">
      <c r="A90" s="145"/>
      <c r="B90" s="75"/>
      <c r="C90" s="76"/>
      <c r="D90" s="146"/>
      <c r="E90" s="20"/>
    </row>
    <row r="91" spans="1:5" ht="35" customHeight="1">
      <c r="A91" s="145"/>
      <c r="B91" s="75"/>
      <c r="C91" s="76"/>
      <c r="D91" s="146"/>
      <c r="E91" s="20"/>
    </row>
    <row r="92" spans="1:5" ht="35" customHeight="1">
      <c r="A92" s="145"/>
      <c r="B92" s="75"/>
      <c r="C92" s="76"/>
      <c r="D92" s="146"/>
      <c r="E92" s="20"/>
    </row>
    <row r="93" spans="1:5" ht="35" customHeight="1">
      <c r="A93" s="145"/>
      <c r="B93" s="75"/>
      <c r="C93" s="76"/>
      <c r="D93" s="146"/>
      <c r="E93" s="20"/>
    </row>
    <row r="94" spans="1:5" ht="35" customHeight="1">
      <c r="A94" s="145"/>
      <c r="B94" s="75"/>
      <c r="C94" s="76"/>
      <c r="D94" s="146"/>
      <c r="E94" s="20"/>
    </row>
    <row r="95" spans="1:5" ht="35" customHeight="1">
      <c r="A95" s="145"/>
      <c r="B95" s="75"/>
      <c r="C95" s="76"/>
      <c r="D95" s="146"/>
      <c r="E95" s="20"/>
    </row>
    <row r="96" spans="1:5" ht="35" customHeight="1">
      <c r="A96" s="145"/>
      <c r="B96" s="75"/>
      <c r="C96" s="76"/>
      <c r="D96" s="146"/>
      <c r="E96" s="20"/>
    </row>
    <row r="97" spans="1:5" ht="35" customHeight="1">
      <c r="A97" s="145"/>
      <c r="B97" s="75"/>
      <c r="C97" s="76"/>
      <c r="D97" s="146"/>
      <c r="E97" s="20"/>
    </row>
    <row r="98" spans="1:5" ht="35" customHeight="1">
      <c r="A98" s="145"/>
      <c r="B98" s="75"/>
      <c r="C98" s="76"/>
      <c r="D98" s="146"/>
      <c r="E98" s="20"/>
    </row>
    <row r="99" spans="1:5" ht="35" customHeight="1">
      <c r="A99" s="145"/>
      <c r="B99" s="75"/>
      <c r="C99" s="76"/>
      <c r="D99" s="146"/>
      <c r="E99" s="20"/>
    </row>
    <row r="100" spans="1:5" ht="35" customHeight="1">
      <c r="A100" s="145"/>
      <c r="B100" s="75"/>
      <c r="C100" s="76"/>
      <c r="D100" s="146"/>
      <c r="E100" s="20"/>
    </row>
    <row r="101" spans="1:5" ht="35" customHeight="1">
      <c r="A101" s="145"/>
      <c r="B101" s="75"/>
      <c r="C101" s="76"/>
      <c r="D101" s="146"/>
      <c r="E101" s="20"/>
    </row>
    <row r="102" spans="1:5" ht="35" customHeight="1">
      <c r="A102" s="145"/>
      <c r="B102" s="75"/>
      <c r="C102" s="76"/>
      <c r="D102" s="146"/>
      <c r="E102" s="20"/>
    </row>
    <row r="103" spans="1:5" ht="35" customHeight="1">
      <c r="A103" s="145"/>
      <c r="B103" s="75"/>
      <c r="C103" s="76"/>
      <c r="D103" s="146"/>
      <c r="E103" s="20"/>
    </row>
    <row r="104" spans="1:5" ht="35" customHeight="1">
      <c r="A104" s="145"/>
      <c r="B104" s="75"/>
      <c r="C104" s="76"/>
      <c r="D104" s="146"/>
      <c r="E104" s="20"/>
    </row>
    <row r="105" spans="1:5" ht="35" customHeight="1">
      <c r="A105" s="145"/>
      <c r="B105" s="75"/>
      <c r="C105" s="76"/>
      <c r="D105" s="146"/>
      <c r="E105" s="20"/>
    </row>
    <row r="106" spans="1:5" ht="35" customHeight="1">
      <c r="A106" s="145"/>
      <c r="B106" s="75"/>
      <c r="C106" s="76"/>
      <c r="D106" s="146"/>
      <c r="E106" s="20"/>
    </row>
    <row r="107" spans="1:5" ht="35" customHeight="1">
      <c r="A107" s="145"/>
      <c r="B107" s="75"/>
      <c r="C107" s="76"/>
      <c r="D107" s="146"/>
      <c r="E107" s="20"/>
    </row>
    <row r="108" spans="1:5" ht="35" customHeight="1">
      <c r="A108" s="145"/>
      <c r="B108" s="75"/>
      <c r="C108" s="76"/>
      <c r="D108" s="146"/>
      <c r="E108" s="20"/>
    </row>
    <row r="109" spans="1:5" ht="35" customHeight="1">
      <c r="A109" s="145"/>
      <c r="B109" s="75"/>
      <c r="C109" s="76"/>
      <c r="D109" s="146"/>
      <c r="E109" s="20"/>
    </row>
    <row r="110" spans="1:5" ht="35" customHeight="1">
      <c r="A110" s="145"/>
      <c r="B110" s="75"/>
      <c r="C110" s="76"/>
      <c r="D110" s="146"/>
      <c r="E110" s="20"/>
    </row>
    <row r="111" spans="1:5" ht="35" customHeight="1">
      <c r="A111" s="145"/>
      <c r="B111" s="75"/>
      <c r="C111" s="76"/>
      <c r="D111" s="146"/>
      <c r="E111" s="20"/>
    </row>
    <row r="112" spans="1:5" ht="35" customHeight="1">
      <c r="A112" s="145"/>
      <c r="B112" s="75"/>
      <c r="C112" s="76"/>
      <c r="D112" s="146"/>
      <c r="E112" s="20"/>
    </row>
    <row r="113" spans="1:5" ht="35" customHeight="1">
      <c r="A113" s="145"/>
      <c r="B113" s="75"/>
      <c r="C113" s="76"/>
      <c r="D113" s="146"/>
      <c r="E113" s="20"/>
    </row>
    <row r="114" spans="1:5" ht="35" customHeight="1">
      <c r="A114" s="145"/>
      <c r="B114" s="75"/>
      <c r="C114" s="76"/>
      <c r="D114" s="146"/>
      <c r="E114" s="20"/>
    </row>
    <row r="115" spans="1:5" ht="35" customHeight="1">
      <c r="A115" s="145"/>
      <c r="B115" s="75"/>
      <c r="C115" s="76"/>
      <c r="D115" s="146"/>
      <c r="E115" s="20"/>
    </row>
    <row r="116" spans="1:5" ht="35" customHeight="1">
      <c r="A116" s="145"/>
      <c r="B116" s="75"/>
      <c r="C116" s="76"/>
      <c r="D116" s="146"/>
      <c r="E116" s="20"/>
    </row>
    <row r="117" spans="1:5" ht="35" customHeight="1">
      <c r="A117" s="145"/>
      <c r="B117" s="75"/>
      <c r="C117" s="76"/>
      <c r="D117" s="146"/>
      <c r="E117" s="20"/>
    </row>
    <row r="118" spans="1:5" ht="35" customHeight="1">
      <c r="A118" s="145"/>
      <c r="B118" s="75"/>
      <c r="C118" s="76"/>
      <c r="D118" s="146"/>
      <c r="E118" s="20"/>
    </row>
    <row r="119" spans="1:5" ht="35" customHeight="1">
      <c r="A119" s="145"/>
      <c r="B119" s="75"/>
      <c r="C119" s="76"/>
      <c r="D119" s="146"/>
      <c r="E119" s="20"/>
    </row>
    <row r="120" spans="1:5" ht="35" customHeight="1">
      <c r="A120" s="145"/>
      <c r="B120" s="75"/>
      <c r="C120" s="76"/>
      <c r="D120" s="146"/>
      <c r="E120" s="20"/>
    </row>
    <row r="121" spans="1:5" ht="35" customHeight="1">
      <c r="A121" s="145"/>
      <c r="B121" s="75"/>
      <c r="C121" s="76"/>
      <c r="D121" s="146"/>
      <c r="E121" s="20"/>
    </row>
    <row r="122" spans="1:5" ht="35" customHeight="1">
      <c r="A122" s="145"/>
      <c r="B122" s="75"/>
      <c r="C122" s="76"/>
      <c r="D122" s="146"/>
      <c r="E122" s="20"/>
    </row>
    <row r="123" spans="1:5" ht="35" customHeight="1">
      <c r="A123" s="145"/>
      <c r="B123" s="75"/>
      <c r="C123" s="76"/>
      <c r="D123" s="146"/>
      <c r="E123" s="20"/>
    </row>
    <row r="124" spans="1:5" ht="35" customHeight="1">
      <c r="A124" s="145"/>
      <c r="B124" s="75"/>
      <c r="C124" s="76"/>
      <c r="D124" s="146"/>
      <c r="E124" s="20"/>
    </row>
    <row r="125" spans="1:5" ht="35" customHeight="1">
      <c r="A125" s="145"/>
      <c r="B125" s="75"/>
      <c r="C125" s="76"/>
      <c r="D125" s="146"/>
      <c r="E125" s="20"/>
    </row>
    <row r="126" spans="1:5" ht="35" customHeight="1">
      <c r="A126" s="145"/>
      <c r="B126" s="75"/>
      <c r="C126" s="76"/>
      <c r="D126" s="146"/>
      <c r="E126" s="20"/>
    </row>
    <row r="127" spans="1:5" ht="35" customHeight="1">
      <c r="A127" s="145"/>
      <c r="B127" s="75"/>
      <c r="C127" s="76"/>
      <c r="D127" s="146"/>
      <c r="E127" s="20"/>
    </row>
    <row r="128" spans="1:5" ht="35" customHeight="1">
      <c r="A128" s="145"/>
      <c r="B128" s="75"/>
      <c r="C128" s="76"/>
      <c r="D128" s="146"/>
      <c r="E128" s="20"/>
    </row>
    <row r="129" spans="1:5" ht="35" customHeight="1">
      <c r="A129" s="145"/>
      <c r="B129" s="75"/>
      <c r="C129" s="76"/>
      <c r="D129" s="146"/>
      <c r="E129" s="20"/>
    </row>
    <row r="130" spans="1:5" ht="35" customHeight="1">
      <c r="A130" s="145"/>
      <c r="B130" s="75"/>
      <c r="C130" s="76"/>
      <c r="D130" s="146"/>
      <c r="E130" s="20"/>
    </row>
    <row r="131" spans="1:5" ht="35" customHeight="1">
      <c r="A131" s="145"/>
      <c r="B131" s="75"/>
      <c r="C131" s="76"/>
      <c r="D131" s="146"/>
      <c r="E131" s="20"/>
    </row>
    <row r="132" spans="1:5" ht="35" customHeight="1">
      <c r="A132" s="145"/>
      <c r="B132" s="75"/>
      <c r="C132" s="76"/>
      <c r="D132" s="146"/>
      <c r="E132" s="20"/>
    </row>
    <row r="133" spans="1:5" ht="35" customHeight="1">
      <c r="A133" s="145"/>
      <c r="B133" s="75"/>
      <c r="C133" s="76"/>
      <c r="D133" s="146"/>
      <c r="E133" s="20"/>
    </row>
    <row r="134" spans="1:5" ht="35" customHeight="1">
      <c r="A134" s="145"/>
      <c r="B134" s="75"/>
      <c r="C134" s="76"/>
      <c r="D134" s="146"/>
      <c r="E134" s="20"/>
    </row>
    <row r="135" spans="1:5" ht="35" customHeight="1">
      <c r="A135" s="145"/>
      <c r="B135" s="75"/>
      <c r="C135" s="76"/>
      <c r="D135" s="146"/>
      <c r="E135" s="20"/>
    </row>
    <row r="136" spans="1:5" ht="35" customHeight="1">
      <c r="A136" s="145"/>
      <c r="B136" s="75"/>
      <c r="C136" s="76"/>
      <c r="D136" s="146"/>
      <c r="E136" s="20"/>
    </row>
    <row r="137" spans="1:5" ht="35" customHeight="1">
      <c r="A137" s="145"/>
      <c r="B137" s="75"/>
      <c r="C137" s="76"/>
      <c r="D137" s="146"/>
      <c r="E137" s="20"/>
    </row>
    <row r="138" spans="1:5" ht="35" customHeight="1">
      <c r="A138" s="145"/>
      <c r="B138" s="75"/>
      <c r="C138" s="76"/>
      <c r="D138" s="146"/>
      <c r="E138" s="20"/>
    </row>
    <row r="139" spans="1:5" ht="35" customHeight="1">
      <c r="A139" s="145"/>
      <c r="B139" s="75"/>
      <c r="C139" s="76"/>
      <c r="D139" s="146"/>
      <c r="E139" s="20"/>
    </row>
    <row r="140" spans="1:5" ht="35" customHeight="1">
      <c r="A140" s="145"/>
      <c r="B140" s="75"/>
      <c r="C140" s="76"/>
      <c r="D140" s="146"/>
      <c r="E140" s="20"/>
    </row>
    <row r="141" spans="1:5" ht="35" customHeight="1">
      <c r="A141" s="145"/>
      <c r="B141" s="75"/>
      <c r="C141" s="76"/>
      <c r="D141" s="146"/>
      <c r="E141" s="20"/>
    </row>
    <row r="142" spans="1:5" ht="35" customHeight="1">
      <c r="A142" s="145"/>
      <c r="B142" s="75"/>
      <c r="C142" s="76"/>
      <c r="D142" s="146"/>
      <c r="E142" s="20"/>
    </row>
    <row r="143" spans="1:5" ht="35" customHeight="1">
      <c r="A143" s="145"/>
      <c r="B143" s="75"/>
      <c r="C143" s="76"/>
      <c r="D143" s="146"/>
      <c r="E143" s="20"/>
    </row>
    <row r="144" spans="1:5" ht="35" customHeight="1">
      <c r="A144" s="145"/>
      <c r="B144" s="75"/>
      <c r="C144" s="76"/>
      <c r="D144" s="146"/>
      <c r="E144" s="20"/>
    </row>
    <row r="145" spans="1:5" ht="35" customHeight="1">
      <c r="A145" s="145"/>
      <c r="B145" s="75"/>
      <c r="C145" s="76"/>
      <c r="D145" s="146"/>
      <c r="E145" s="20"/>
    </row>
    <row r="146" spans="1:5" ht="35" customHeight="1">
      <c r="A146" s="145"/>
      <c r="B146" s="75"/>
      <c r="C146" s="76"/>
      <c r="D146" s="146"/>
      <c r="E146" s="20"/>
    </row>
    <row r="147" spans="1:5" ht="35" customHeight="1">
      <c r="A147" s="145"/>
      <c r="B147" s="75"/>
      <c r="C147" s="76"/>
      <c r="D147" s="146"/>
      <c r="E147" s="20"/>
    </row>
    <row r="148" spans="1:5" ht="35" customHeight="1">
      <c r="A148" s="145"/>
      <c r="B148" s="75"/>
      <c r="C148" s="76"/>
      <c r="D148" s="146"/>
      <c r="E148" s="20"/>
    </row>
    <row r="149" spans="1:5" ht="35" customHeight="1">
      <c r="A149" s="145"/>
      <c r="B149" s="75"/>
      <c r="C149" s="76"/>
      <c r="D149" s="146"/>
      <c r="E149" s="20"/>
    </row>
    <row r="150" spans="1:5" ht="35" customHeight="1">
      <c r="A150" s="145"/>
      <c r="B150" s="75"/>
      <c r="C150" s="76"/>
      <c r="D150" s="146"/>
      <c r="E150" s="20"/>
    </row>
    <row r="151" spans="1:5" ht="35" customHeight="1">
      <c r="A151" s="145"/>
      <c r="B151" s="75"/>
      <c r="C151" s="76"/>
      <c r="D151" s="146"/>
      <c r="E151" s="20"/>
    </row>
    <row r="152" spans="1:5" ht="35" customHeight="1">
      <c r="A152" s="145"/>
      <c r="B152" s="75"/>
      <c r="C152" s="76"/>
      <c r="D152" s="146"/>
      <c r="E152" s="20"/>
    </row>
    <row r="153" spans="1:5" ht="35" customHeight="1">
      <c r="A153" s="145"/>
      <c r="B153" s="75"/>
      <c r="C153" s="76"/>
      <c r="D153" s="146"/>
      <c r="E153" s="20"/>
    </row>
    <row r="154" spans="1:5" ht="35" customHeight="1">
      <c r="A154" s="145"/>
      <c r="B154" s="75"/>
      <c r="C154" s="76"/>
      <c r="D154" s="146"/>
      <c r="E154" s="20"/>
    </row>
    <row r="155" spans="1:5" ht="35" customHeight="1">
      <c r="A155" s="145"/>
      <c r="B155" s="75"/>
      <c r="C155" s="76"/>
      <c r="D155" s="146"/>
      <c r="E155" s="20"/>
    </row>
    <row r="156" spans="1:5" ht="35" customHeight="1">
      <c r="A156" s="145"/>
      <c r="B156" s="75"/>
      <c r="C156" s="76"/>
      <c r="D156" s="146"/>
      <c r="E156" s="20"/>
    </row>
    <row r="157" spans="1:5" ht="35" customHeight="1">
      <c r="A157" s="145"/>
      <c r="B157" s="75"/>
      <c r="C157" s="76"/>
      <c r="D157" s="146"/>
      <c r="E157" s="20"/>
    </row>
    <row r="158" spans="1:5" ht="35" customHeight="1">
      <c r="A158" s="145"/>
      <c r="B158" s="75"/>
      <c r="C158" s="76"/>
      <c r="D158" s="146"/>
      <c r="E158" s="20"/>
    </row>
    <row r="159" spans="1:5" ht="35" customHeight="1">
      <c r="A159" s="145"/>
      <c r="B159" s="75"/>
      <c r="C159" s="76"/>
      <c r="D159" s="146"/>
      <c r="E159" s="20"/>
    </row>
    <row r="160" spans="1:5" ht="35" customHeight="1">
      <c r="A160" s="145"/>
      <c r="B160" s="75"/>
      <c r="C160" s="76"/>
      <c r="D160" s="146"/>
      <c r="E160" s="20"/>
    </row>
    <row r="161" spans="1:5" ht="35" customHeight="1">
      <c r="A161" s="145"/>
      <c r="B161" s="75"/>
      <c r="C161" s="76"/>
      <c r="D161" s="146"/>
      <c r="E161" s="20"/>
    </row>
    <row r="162" spans="1:5" ht="35" customHeight="1">
      <c r="A162" s="145"/>
      <c r="B162" s="75"/>
      <c r="C162" s="76"/>
      <c r="D162" s="146"/>
      <c r="E162" s="20"/>
    </row>
    <row r="163" spans="1:5" ht="35" customHeight="1">
      <c r="A163" s="145"/>
      <c r="B163" s="75"/>
      <c r="C163" s="76"/>
      <c r="D163" s="146"/>
      <c r="E163" s="20"/>
    </row>
    <row r="164" spans="1:5" ht="35" customHeight="1">
      <c r="A164" s="145"/>
      <c r="B164" s="75"/>
      <c r="C164" s="76"/>
      <c r="D164" s="146"/>
      <c r="E164" s="20"/>
    </row>
    <row r="165" spans="1:5" ht="35" customHeight="1">
      <c r="A165" s="145"/>
      <c r="B165" s="75"/>
      <c r="C165" s="76"/>
      <c r="D165" s="146"/>
      <c r="E165" s="20"/>
    </row>
    <row r="166" spans="1:5" ht="35" customHeight="1">
      <c r="A166" s="145"/>
      <c r="B166" s="75"/>
      <c r="C166" s="76"/>
      <c r="D166" s="146"/>
      <c r="E166" s="20"/>
    </row>
    <row r="167" spans="1:5" ht="35" customHeight="1">
      <c r="A167" s="145"/>
      <c r="B167" s="75"/>
      <c r="C167" s="76"/>
      <c r="D167" s="146"/>
      <c r="E167" s="20"/>
    </row>
    <row r="168" spans="1:5" ht="35" customHeight="1">
      <c r="A168" s="145"/>
      <c r="B168" s="75"/>
      <c r="C168" s="76"/>
      <c r="D168" s="146"/>
      <c r="E168" s="20"/>
    </row>
    <row r="169" spans="1:5" ht="35" customHeight="1">
      <c r="A169" s="145"/>
      <c r="B169" s="75"/>
      <c r="C169" s="76"/>
      <c r="D169" s="146"/>
      <c r="E169" s="20"/>
    </row>
    <row r="170" spans="1:5" ht="35" customHeight="1">
      <c r="A170" s="145"/>
      <c r="B170" s="75"/>
      <c r="C170" s="76"/>
      <c r="D170" s="146"/>
      <c r="E170" s="20"/>
    </row>
    <row r="171" spans="1:5" ht="35" customHeight="1">
      <c r="A171" s="145"/>
      <c r="B171" s="75"/>
      <c r="C171" s="76"/>
      <c r="D171" s="146"/>
      <c r="E171" s="20"/>
    </row>
    <row r="172" spans="1:5" ht="35" customHeight="1">
      <c r="A172" s="145"/>
      <c r="B172" s="75"/>
      <c r="C172" s="76"/>
      <c r="D172" s="146"/>
      <c r="E172" s="20"/>
    </row>
    <row r="173" spans="1:5" ht="35" customHeight="1">
      <c r="A173" s="145"/>
      <c r="B173" s="75"/>
      <c r="C173" s="76"/>
      <c r="D173" s="146"/>
      <c r="E173" s="20"/>
    </row>
    <row r="174" spans="1:5" ht="35" customHeight="1">
      <c r="A174" s="145"/>
      <c r="B174" s="75"/>
      <c r="C174" s="76"/>
      <c r="D174" s="146"/>
      <c r="E174" s="20"/>
    </row>
    <row r="175" spans="1:5" ht="35" customHeight="1">
      <c r="A175" s="145"/>
      <c r="B175" s="75"/>
      <c r="C175" s="76"/>
      <c r="D175" s="146"/>
      <c r="E175" s="20"/>
    </row>
    <row r="176" spans="1:5" ht="35" customHeight="1">
      <c r="A176" s="145"/>
      <c r="B176" s="75"/>
      <c r="C176" s="76"/>
      <c r="D176" s="146"/>
      <c r="E176" s="20"/>
    </row>
    <row r="177" spans="1:5" ht="35" customHeight="1">
      <c r="A177" s="145"/>
      <c r="B177" s="75"/>
      <c r="C177" s="76"/>
      <c r="D177" s="146"/>
      <c r="E177" s="20"/>
    </row>
    <row r="178" spans="1:5" ht="35" customHeight="1">
      <c r="A178" s="145"/>
      <c r="B178" s="75"/>
      <c r="C178" s="76"/>
      <c r="D178" s="146"/>
      <c r="E178" s="20"/>
    </row>
    <row r="179" spans="1:5" ht="35" customHeight="1">
      <c r="A179" s="145"/>
      <c r="B179" s="75"/>
      <c r="C179" s="76"/>
      <c r="D179" s="146"/>
      <c r="E179" s="20"/>
    </row>
    <row r="180" spans="1:5" ht="35" customHeight="1">
      <c r="A180" s="145"/>
      <c r="B180" s="75"/>
      <c r="C180" s="76"/>
      <c r="D180" s="146"/>
      <c r="E180" s="20"/>
    </row>
    <row r="181" spans="1:5" ht="35" customHeight="1">
      <c r="A181" s="145"/>
      <c r="B181" s="75"/>
      <c r="C181" s="76"/>
      <c r="D181" s="146"/>
      <c r="E181" s="20"/>
    </row>
    <row r="182" spans="1:5" ht="35" customHeight="1">
      <c r="A182" s="145"/>
      <c r="B182" s="75"/>
      <c r="C182" s="76"/>
      <c r="D182" s="146"/>
      <c r="E182" s="20"/>
    </row>
    <row r="183" spans="1:5" ht="35" customHeight="1">
      <c r="A183" s="145"/>
      <c r="B183" s="75"/>
      <c r="C183" s="76"/>
      <c r="D183" s="146"/>
      <c r="E183" s="20"/>
    </row>
    <row r="184" spans="1:5" ht="35" customHeight="1">
      <c r="A184" s="145"/>
      <c r="B184" s="75"/>
      <c r="C184" s="76"/>
      <c r="D184" s="146"/>
      <c r="E184" s="20"/>
    </row>
    <row r="185" spans="1:5" ht="35" customHeight="1">
      <c r="A185" s="145"/>
      <c r="B185" s="75"/>
      <c r="C185" s="76"/>
      <c r="D185" s="146"/>
      <c r="E185" s="20"/>
    </row>
    <row r="186" spans="1:5" ht="35" customHeight="1">
      <c r="A186" s="145"/>
      <c r="B186" s="75"/>
      <c r="C186" s="76"/>
      <c r="D186" s="146"/>
      <c r="E186" s="20"/>
    </row>
    <row r="187" spans="1:5" ht="35" customHeight="1">
      <c r="A187" s="145"/>
      <c r="B187" s="75"/>
      <c r="C187" s="76"/>
      <c r="D187" s="146"/>
      <c r="E187" s="20"/>
    </row>
    <row r="188" spans="1:5" ht="35" customHeight="1">
      <c r="A188" s="145"/>
      <c r="B188" s="75"/>
      <c r="C188" s="76"/>
      <c r="D188" s="146"/>
      <c r="E188" s="20"/>
    </row>
    <row r="189" spans="1:5" ht="35" customHeight="1">
      <c r="A189" s="145"/>
      <c r="B189" s="75"/>
      <c r="C189" s="76"/>
      <c r="D189" s="146"/>
      <c r="E189" s="20"/>
    </row>
    <row r="190" spans="1:5" ht="35" customHeight="1">
      <c r="A190" s="145"/>
      <c r="B190" s="75"/>
      <c r="C190" s="76"/>
      <c r="D190" s="146"/>
      <c r="E190" s="20"/>
    </row>
    <row r="191" spans="1:5" ht="35" customHeight="1">
      <c r="A191" s="145"/>
      <c r="B191" s="75"/>
      <c r="C191" s="76"/>
      <c r="D191" s="146"/>
      <c r="E191" s="20"/>
    </row>
    <row r="192" spans="1:5" ht="35" customHeight="1">
      <c r="A192" s="145"/>
      <c r="B192" s="75"/>
      <c r="C192" s="76"/>
      <c r="D192" s="146"/>
      <c r="E192" s="20"/>
    </row>
    <row r="193" spans="1:5" ht="35" customHeight="1">
      <c r="A193" s="145"/>
      <c r="B193" s="75"/>
      <c r="C193" s="76"/>
      <c r="D193" s="146"/>
      <c r="E193" s="20"/>
    </row>
    <row r="194" spans="1:5" ht="35" customHeight="1">
      <c r="A194" s="145"/>
      <c r="B194" s="75"/>
      <c r="C194" s="76"/>
      <c r="D194" s="146"/>
      <c r="E194" s="20"/>
    </row>
    <row r="195" spans="1:5" ht="35" customHeight="1">
      <c r="A195" s="145"/>
      <c r="B195" s="75"/>
      <c r="C195" s="76"/>
      <c r="D195" s="146"/>
      <c r="E195" s="20"/>
    </row>
    <row r="196" spans="1:5" ht="35" customHeight="1">
      <c r="A196" s="145"/>
      <c r="B196" s="75"/>
      <c r="C196" s="76"/>
      <c r="D196" s="146"/>
      <c r="E196" s="20"/>
    </row>
    <row r="197" spans="1:5" ht="35" customHeight="1">
      <c r="A197" s="145"/>
      <c r="B197" s="75"/>
      <c r="C197" s="76"/>
      <c r="D197" s="146"/>
      <c r="E197" s="20"/>
    </row>
    <row r="198" spans="1:5" ht="35" customHeight="1">
      <c r="A198" s="145"/>
      <c r="B198" s="75"/>
      <c r="C198" s="76"/>
      <c r="D198" s="146"/>
      <c r="E198" s="20"/>
    </row>
    <row r="199" spans="1:5" ht="35" customHeight="1">
      <c r="A199" s="145"/>
      <c r="B199" s="75"/>
      <c r="C199" s="76"/>
      <c r="D199" s="146"/>
      <c r="E199" s="20"/>
    </row>
    <row r="200" spans="1:5" ht="35" customHeight="1">
      <c r="A200" s="145"/>
      <c r="B200" s="75"/>
      <c r="C200" s="76"/>
      <c r="D200" s="146"/>
      <c r="E200" s="20"/>
    </row>
  </sheetData>
  <mergeCells count="2">
    <mergeCell ref="B3:D3"/>
    <mergeCell ref="B4:D4"/>
  </mergeCells>
  <conditionalFormatting sqref="A10:D31 A35:D174">
    <cfRule type="expression" dxfId="14" priority="2">
      <formula>AND(LEN(A10)&gt;0,MOD(ROW(A10),2)=0)</formula>
    </cfRule>
  </conditionalFormatting>
  <conditionalFormatting sqref="B9">
    <cfRule type="containsText" dxfId="13" priority="3" operator="containsText" text="Please">
      <formula>NOT(ISERROR(SEARCH("Please",B9)))</formula>
    </cfRule>
  </conditionalFormatting>
  <conditionalFormatting sqref="B10:D32 B35:D174">
    <cfRule type="notContainsBlanks" dxfId="12" priority="5" stopIfTrue="1">
      <formula>LEN(TRIM(B10))&gt;0</formula>
    </cfRule>
  </conditionalFormatting>
  <conditionalFormatting sqref="D1:D2 D5:D1048576">
    <cfRule type="containsText" dxfId="11" priority="1" operator="containsText" text="Yes">
      <formula>NOT(ISERROR(SEARCH("Yes",D1)))</formula>
    </cfRule>
  </conditionalFormatting>
  <conditionalFormatting sqref="D10:D174">
    <cfRule type="expression" dxfId="10" priority="17">
      <formula>LEN($C10)&gt;0</formula>
    </cfRule>
  </conditionalFormatting>
  <conditionalFormatting sqref="D35:D78">
    <cfRule type="expression" dxfId="9" priority="7">
      <formula>LEN($A35)=0</formula>
    </cfRule>
  </conditionalFormatting>
  <dataValidations count="1">
    <dataValidation type="list" allowBlank="1" showInputMessage="1" showErrorMessage="1" sqref="D35:D78 D10:D32" xr:uid="{DAD8B49F-1401-406C-8416-47358E68F75B}">
      <formula1>"Yes,No"</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E942-7AD3-4BFF-A426-56E994CAEB25}">
  <sheetPr codeName="Sheet3"/>
  <dimension ref="A1:J122"/>
  <sheetViews>
    <sheetView showGridLines="0" zoomScale="90" zoomScaleNormal="90" workbookViewId="0"/>
  </sheetViews>
  <sheetFormatPr baseColWidth="10" defaultColWidth="8.83203125" defaultRowHeight="15"/>
  <cols>
    <col min="1" max="1" width="8.83203125" customWidth="1"/>
    <col min="3" max="3" width="48.1640625" style="68" bestFit="1" customWidth="1"/>
    <col min="4" max="4" width="22.5" style="1" bestFit="1" customWidth="1"/>
    <col min="5" max="5" width="87.33203125" style="1" bestFit="1" customWidth="1"/>
    <col min="8" max="8" width="38.33203125" style="68" customWidth="1"/>
    <col min="9" max="9" width="63.1640625" bestFit="1" customWidth="1"/>
  </cols>
  <sheetData>
    <row r="1" spans="1:10" ht="32" customHeight="1">
      <c r="A1" s="78" t="s">
        <v>856</v>
      </c>
    </row>
    <row r="2" spans="1:10" ht="27" customHeight="1" thickBot="1">
      <c r="A2" s="79" t="s">
        <v>848</v>
      </c>
      <c r="B2" s="60"/>
      <c r="C2" s="162"/>
      <c r="D2" s="60"/>
      <c r="E2" s="61"/>
      <c r="F2" s="49"/>
      <c r="G2" s="79" t="s">
        <v>849</v>
      </c>
      <c r="H2" s="162"/>
      <c r="I2" s="61"/>
      <c r="J2" s="49"/>
    </row>
    <row r="3" spans="1:10" s="73" customFormat="1" ht="49" customHeight="1" thickBot="1">
      <c r="A3" s="187" t="s">
        <v>853</v>
      </c>
      <c r="B3" s="188"/>
      <c r="C3" s="188"/>
      <c r="D3" s="188"/>
      <c r="E3" s="189"/>
      <c r="F3" s="49"/>
      <c r="G3" s="187" t="s">
        <v>854</v>
      </c>
      <c r="H3" s="190"/>
      <c r="I3" s="191"/>
      <c r="J3" s="49"/>
    </row>
    <row r="4" spans="1:10" ht="27" customHeight="1">
      <c r="A4" s="49"/>
      <c r="B4" s="49"/>
      <c r="C4" s="163"/>
      <c r="D4" s="49"/>
      <c r="E4" s="49"/>
      <c r="F4" s="49"/>
      <c r="G4" s="49"/>
      <c r="H4" s="163"/>
      <c r="I4" s="49"/>
      <c r="J4" s="49"/>
    </row>
    <row r="5" spans="1:10" s="75" customFormat="1" ht="20" customHeight="1">
      <c r="C5" s="141" t="str">
        <f ca="1">IF(LEN(B6)&gt;0,"Documentation required for features below because of",IF(COUNTIF(Input[Achieved (Y/N)],"Yes")&gt;0,"No features require updated documentation","Please complete the Features and Questions tabs."))</f>
        <v>No features require updated documentation</v>
      </c>
      <c r="D5" s="142" t="str">
        <f ca="1">IF(LEN(B6)&gt;0,"changes to…","")</f>
        <v/>
      </c>
      <c r="E5" s="142" t="str">
        <f ca="1">IF(LEN(E6)&gt;0,"Feature verification method","")</f>
        <v/>
      </c>
      <c r="G5" s="143" t="str">
        <f>IF(LEN(G6)&gt;0,"New documentation always required for features listed below","No features were pursued that would always require new documentation.")</f>
        <v>No features were pursued that would always require new documentation.</v>
      </c>
      <c r="H5" s="76"/>
    </row>
    <row r="6" spans="1:10" s="75" customFormat="1" ht="35" customHeight="1">
      <c r="B6" s="75" t="str" cm="1">
        <f t="array" aca="1" ref="B6" ca="1">IFERROR(_xlfn.UNIQUE(_xlfn._xlws.FILTER(Q_Features[feature_part],(Q_Features[Pursued]="Yes")*(Q_Features[Documentation Needed]="Yes"))),"")</f>
        <v/>
      </c>
      <c r="C6" s="76" t="str" cm="1">
        <f t="array" aca="1" ref="C6" ca="1">IFERROR(VLOOKUP(_xlfn.ANCHORARRAY(B6),Input[],2,0),"")</f>
        <v/>
      </c>
      <c r="D6" s="140" t="str" cm="1">
        <f t="array" aca="1" ref="D6" ca="1">_xlfn.BYROW(_xlfn.ANCHORARRAY(B6),_xlfn.LAMBDA(_xlpm.v,_xlfn.TEXTJOIN(", ",,TRANSPOSE(_xlfn._xlws.FILTER(Q_Features[Question],(Q_Features[feature_part]=_xlpm.v)*(Q_Features[Documentation Needed]="Yes"),"")))))</f>
        <v/>
      </c>
      <c r="E6" s="140" t="str" cm="1">
        <f t="array" aca="1" ref="E6" ca="1">IFERROR(VLOOKUP(_xlfn.ANCHORARRAY(B6),Table10[],2,0),"")</f>
        <v/>
      </c>
      <c r="G6" s="75" t="str" cm="1">
        <f t="array" ref="G6">IFERROR(_xlfn.UNIQUE(_xlfn._xlws.FILTER(Always[Feature.part],Always[Pursued]="Yes")),"")</f>
        <v/>
      </c>
      <c r="H6" s="76" t="str" cm="1">
        <f t="array" ref="H6">IFERROR(VLOOKUP(_xlfn.ANCHORARRAY(G6),Input[],2,0),"")</f>
        <v/>
      </c>
      <c r="I6" s="75" t="str" cm="1">
        <f t="array" ref="I6">IFERROR(VLOOKUP(_xlfn.ANCHORARRAY(G6),Always[],3,0),"")</f>
        <v/>
      </c>
    </row>
    <row r="7" spans="1:10" s="75" customFormat="1" ht="35" customHeight="1">
      <c r="C7" s="76"/>
      <c r="D7" s="76"/>
      <c r="E7" s="76"/>
      <c r="H7" s="76"/>
    </row>
    <row r="8" spans="1:10" s="75" customFormat="1" ht="35" customHeight="1">
      <c r="C8" s="76"/>
      <c r="D8" s="76"/>
      <c r="E8" s="76"/>
      <c r="H8" s="76"/>
    </row>
    <row r="9" spans="1:10" s="75" customFormat="1" ht="35" customHeight="1">
      <c r="C9" s="76"/>
      <c r="D9" s="76"/>
      <c r="E9" s="76"/>
      <c r="H9" s="76"/>
    </row>
    <row r="10" spans="1:10" s="75" customFormat="1" ht="35" customHeight="1">
      <c r="C10" s="76"/>
      <c r="D10" s="76"/>
      <c r="E10" s="76"/>
      <c r="H10" s="76"/>
    </row>
    <row r="11" spans="1:10" s="75" customFormat="1" ht="35" customHeight="1">
      <c r="C11" s="76"/>
      <c r="D11" s="76"/>
      <c r="E11" s="76"/>
      <c r="H11" s="76"/>
    </row>
    <row r="12" spans="1:10" s="75" customFormat="1" ht="35" customHeight="1">
      <c r="C12" s="76"/>
      <c r="D12" s="76"/>
      <c r="E12" s="76"/>
      <c r="H12" s="76"/>
    </row>
    <row r="13" spans="1:10" s="75" customFormat="1" ht="35" customHeight="1">
      <c r="C13" s="76"/>
      <c r="D13" s="76"/>
      <c r="E13" s="76"/>
      <c r="H13" s="76"/>
    </row>
    <row r="14" spans="1:10" s="75" customFormat="1" ht="35" customHeight="1">
      <c r="C14" s="76"/>
      <c r="D14" s="76"/>
      <c r="E14" s="76"/>
      <c r="H14" s="76"/>
    </row>
    <row r="15" spans="1:10" s="75" customFormat="1" ht="35" customHeight="1">
      <c r="C15" s="76"/>
      <c r="D15" s="76"/>
      <c r="E15" s="76"/>
      <c r="H15" s="76"/>
    </row>
    <row r="16" spans="1:10" s="75" customFormat="1" ht="35" customHeight="1">
      <c r="C16" s="76"/>
      <c r="D16" s="76"/>
      <c r="E16" s="76"/>
      <c r="H16" s="76"/>
    </row>
    <row r="17" spans="3:8" s="75" customFormat="1" ht="35" customHeight="1">
      <c r="C17" s="76"/>
      <c r="D17" s="76"/>
      <c r="E17" s="76"/>
      <c r="H17" s="76"/>
    </row>
    <row r="18" spans="3:8" s="75" customFormat="1" ht="35" customHeight="1">
      <c r="C18" s="76"/>
      <c r="D18" s="76"/>
      <c r="E18" s="76"/>
      <c r="H18" s="76"/>
    </row>
    <row r="19" spans="3:8" s="75" customFormat="1" ht="35" customHeight="1">
      <c r="C19" s="76"/>
      <c r="D19" s="76"/>
      <c r="E19" s="76"/>
      <c r="H19" s="76"/>
    </row>
    <row r="20" spans="3:8" s="75" customFormat="1" ht="35" customHeight="1">
      <c r="C20" s="76"/>
      <c r="D20" s="76"/>
      <c r="E20" s="76"/>
      <c r="H20" s="76"/>
    </row>
    <row r="21" spans="3:8" s="75" customFormat="1" ht="35" customHeight="1">
      <c r="C21" s="76"/>
      <c r="D21" s="76"/>
      <c r="E21" s="76"/>
      <c r="H21" s="76"/>
    </row>
    <row r="22" spans="3:8" s="75" customFormat="1" ht="35" customHeight="1">
      <c r="C22" s="76"/>
      <c r="D22" s="76"/>
      <c r="E22" s="76"/>
      <c r="H22" s="76"/>
    </row>
    <row r="23" spans="3:8" s="75" customFormat="1" ht="35" customHeight="1">
      <c r="C23" s="76"/>
      <c r="D23" s="76"/>
      <c r="E23" s="76"/>
      <c r="H23" s="76"/>
    </row>
    <row r="24" spans="3:8" s="75" customFormat="1" ht="35" customHeight="1">
      <c r="C24" s="76"/>
      <c r="D24" s="76"/>
      <c r="E24" s="76"/>
      <c r="H24" s="76"/>
    </row>
    <row r="25" spans="3:8" s="75" customFormat="1" ht="35" customHeight="1">
      <c r="C25" s="76"/>
      <c r="D25" s="76"/>
      <c r="E25" s="76"/>
      <c r="H25" s="76"/>
    </row>
    <row r="26" spans="3:8" s="75" customFormat="1" ht="35" customHeight="1">
      <c r="C26" s="76"/>
      <c r="D26" s="76"/>
      <c r="E26" s="76"/>
      <c r="H26" s="76"/>
    </row>
    <row r="27" spans="3:8" s="75" customFormat="1" ht="35" customHeight="1">
      <c r="C27" s="76"/>
      <c r="D27" s="76"/>
      <c r="E27" s="76"/>
      <c r="H27" s="76"/>
    </row>
    <row r="28" spans="3:8" s="75" customFormat="1" ht="35" customHeight="1">
      <c r="C28" s="76"/>
      <c r="D28" s="76"/>
      <c r="E28" s="76"/>
      <c r="H28" s="76"/>
    </row>
    <row r="29" spans="3:8" s="75" customFormat="1" ht="35" customHeight="1">
      <c r="C29" s="76"/>
      <c r="D29" s="76"/>
      <c r="E29" s="76"/>
      <c r="H29" s="76"/>
    </row>
    <row r="30" spans="3:8" s="75" customFormat="1" ht="35" customHeight="1">
      <c r="C30" s="76"/>
      <c r="D30" s="76"/>
      <c r="E30" s="76"/>
      <c r="H30" s="76"/>
    </row>
    <row r="31" spans="3:8" s="75" customFormat="1" ht="35" customHeight="1">
      <c r="C31" s="76"/>
      <c r="D31" s="76"/>
      <c r="E31" s="76"/>
      <c r="H31" s="76"/>
    </row>
    <row r="32" spans="3:8" s="75" customFormat="1" ht="35" customHeight="1">
      <c r="C32" s="76"/>
      <c r="D32" s="76"/>
      <c r="E32" s="76"/>
      <c r="H32" s="76"/>
    </row>
    <row r="33" spans="3:8" s="75" customFormat="1" ht="35" customHeight="1">
      <c r="C33" s="76"/>
      <c r="D33" s="76"/>
      <c r="E33" s="76"/>
      <c r="H33" s="76"/>
    </row>
    <row r="34" spans="3:8" s="75" customFormat="1" ht="35" customHeight="1">
      <c r="C34" s="76"/>
      <c r="D34" s="76"/>
      <c r="E34" s="76"/>
      <c r="H34" s="76"/>
    </row>
    <row r="35" spans="3:8" s="75" customFormat="1" ht="35" customHeight="1">
      <c r="C35" s="76"/>
      <c r="D35" s="76"/>
      <c r="E35" s="76"/>
      <c r="H35" s="76"/>
    </row>
    <row r="36" spans="3:8" s="75" customFormat="1" ht="35" customHeight="1">
      <c r="C36" s="76"/>
      <c r="D36" s="76"/>
      <c r="E36" s="76"/>
      <c r="H36" s="76"/>
    </row>
    <row r="37" spans="3:8" s="75" customFormat="1" ht="35" customHeight="1">
      <c r="C37" s="76"/>
      <c r="D37" s="76"/>
      <c r="E37" s="76"/>
      <c r="H37" s="76"/>
    </row>
    <row r="38" spans="3:8" s="75" customFormat="1" ht="35" customHeight="1">
      <c r="C38" s="76"/>
      <c r="D38" s="76"/>
      <c r="E38" s="76"/>
      <c r="H38" s="76"/>
    </row>
    <row r="39" spans="3:8" s="75" customFormat="1" ht="35" customHeight="1">
      <c r="C39" s="76"/>
      <c r="D39" s="76"/>
      <c r="E39" s="76"/>
      <c r="H39" s="76"/>
    </row>
    <row r="40" spans="3:8" s="75" customFormat="1" ht="35" customHeight="1">
      <c r="C40" s="76"/>
      <c r="D40" s="76"/>
      <c r="E40" s="76"/>
      <c r="H40" s="76"/>
    </row>
    <row r="41" spans="3:8" s="75" customFormat="1" ht="35" customHeight="1">
      <c r="C41" s="76"/>
      <c r="D41" s="76"/>
      <c r="E41" s="76"/>
      <c r="H41" s="76"/>
    </row>
    <row r="42" spans="3:8" s="75" customFormat="1" ht="35" customHeight="1">
      <c r="C42" s="76"/>
      <c r="D42" s="76"/>
      <c r="E42" s="76"/>
      <c r="H42" s="76"/>
    </row>
    <row r="43" spans="3:8" s="75" customFormat="1" ht="35" customHeight="1">
      <c r="C43" s="76"/>
      <c r="D43" s="76"/>
      <c r="E43" s="76"/>
      <c r="H43" s="76"/>
    </row>
    <row r="44" spans="3:8" s="75" customFormat="1" ht="35" customHeight="1">
      <c r="C44" s="76"/>
      <c r="D44" s="76"/>
      <c r="E44" s="76"/>
      <c r="H44" s="76"/>
    </row>
    <row r="45" spans="3:8" s="75" customFormat="1" ht="35" customHeight="1">
      <c r="C45" s="76"/>
      <c r="D45" s="76"/>
      <c r="E45" s="76"/>
      <c r="H45" s="76"/>
    </row>
    <row r="46" spans="3:8" s="75" customFormat="1" ht="35" customHeight="1">
      <c r="C46" s="76"/>
      <c r="D46" s="76"/>
      <c r="E46" s="76"/>
      <c r="H46" s="76"/>
    </row>
    <row r="47" spans="3:8" s="75" customFormat="1" ht="35" customHeight="1">
      <c r="C47" s="76"/>
      <c r="D47" s="76"/>
      <c r="E47" s="76"/>
      <c r="H47" s="76"/>
    </row>
    <row r="48" spans="3:8" s="75" customFormat="1" ht="35" customHeight="1">
      <c r="C48" s="76"/>
      <c r="D48" s="76"/>
      <c r="E48" s="76"/>
      <c r="H48" s="76"/>
    </row>
    <row r="49" spans="3:8" s="75" customFormat="1" ht="35" customHeight="1">
      <c r="C49" s="76"/>
      <c r="D49" s="76"/>
      <c r="E49" s="76"/>
      <c r="H49" s="76"/>
    </row>
    <row r="50" spans="3:8" s="75" customFormat="1" ht="35" customHeight="1">
      <c r="C50" s="76"/>
      <c r="D50" s="76"/>
      <c r="E50" s="76"/>
      <c r="H50" s="76"/>
    </row>
    <row r="51" spans="3:8" s="75" customFormat="1" ht="35" customHeight="1">
      <c r="C51" s="76"/>
      <c r="D51" s="76"/>
      <c r="E51" s="76"/>
      <c r="H51" s="76"/>
    </row>
    <row r="52" spans="3:8" s="23" customFormat="1" ht="35" customHeight="1">
      <c r="C52" s="68"/>
      <c r="D52" s="68"/>
      <c r="E52" s="68"/>
      <c r="H52" s="68"/>
    </row>
    <row r="53" spans="3:8" s="23" customFormat="1" ht="35" customHeight="1">
      <c r="C53" s="68"/>
      <c r="D53" s="68"/>
      <c r="E53" s="68"/>
      <c r="H53" s="68"/>
    </row>
    <row r="54" spans="3:8" s="23" customFormat="1" ht="35" customHeight="1">
      <c r="C54" s="68"/>
      <c r="D54" s="68"/>
      <c r="E54" s="68"/>
      <c r="H54" s="68"/>
    </row>
    <row r="55" spans="3:8" s="23" customFormat="1" ht="35" customHeight="1">
      <c r="C55" s="68"/>
      <c r="D55" s="68"/>
      <c r="E55" s="68"/>
      <c r="H55" s="68"/>
    </row>
    <row r="56" spans="3:8" s="23" customFormat="1" ht="35" customHeight="1">
      <c r="C56" s="68"/>
      <c r="D56" s="68"/>
      <c r="E56" s="68"/>
      <c r="H56" s="68"/>
    </row>
    <row r="57" spans="3:8" s="23" customFormat="1" ht="35" customHeight="1">
      <c r="C57" s="68"/>
      <c r="D57" s="68"/>
      <c r="E57" s="68"/>
      <c r="H57" s="68"/>
    </row>
    <row r="58" spans="3:8" s="23" customFormat="1" ht="35" customHeight="1">
      <c r="C58" s="68"/>
      <c r="D58" s="68"/>
      <c r="E58" s="68"/>
      <c r="H58" s="68"/>
    </row>
    <row r="59" spans="3:8" s="23" customFormat="1" ht="35" customHeight="1">
      <c r="C59" s="68"/>
      <c r="D59" s="68"/>
      <c r="E59" s="68"/>
      <c r="H59" s="68"/>
    </row>
    <row r="60" spans="3:8" s="23" customFormat="1" ht="35" customHeight="1">
      <c r="C60" s="68"/>
      <c r="D60" s="68"/>
      <c r="E60" s="68"/>
      <c r="H60" s="68"/>
    </row>
    <row r="61" spans="3:8" s="23" customFormat="1" ht="35" customHeight="1">
      <c r="C61" s="68"/>
      <c r="D61" s="68"/>
      <c r="E61" s="68"/>
      <c r="H61" s="68"/>
    </row>
    <row r="62" spans="3:8" s="23" customFormat="1" ht="35" customHeight="1">
      <c r="C62" s="68"/>
      <c r="D62" s="68"/>
      <c r="E62" s="68"/>
      <c r="H62" s="68"/>
    </row>
    <row r="63" spans="3:8" s="23" customFormat="1" ht="35" customHeight="1">
      <c r="C63" s="68"/>
      <c r="D63" s="68"/>
      <c r="E63" s="68"/>
      <c r="H63" s="68"/>
    </row>
    <row r="64" spans="3:8" s="23" customFormat="1" ht="35" customHeight="1">
      <c r="C64" s="68"/>
      <c r="D64" s="68"/>
      <c r="E64" s="68"/>
      <c r="H64" s="68"/>
    </row>
    <row r="65" spans="3:8" s="23" customFormat="1" ht="35" customHeight="1">
      <c r="C65" s="68"/>
      <c r="D65" s="68"/>
      <c r="E65" s="68"/>
      <c r="H65" s="68"/>
    </row>
    <row r="66" spans="3:8" s="23" customFormat="1" ht="35" customHeight="1">
      <c r="C66" s="68"/>
      <c r="D66" s="68"/>
      <c r="E66" s="68"/>
      <c r="H66" s="68"/>
    </row>
    <row r="67" spans="3:8" ht="35" customHeight="1"/>
    <row r="68" spans="3:8" ht="35" customHeight="1"/>
    <row r="69" spans="3:8" ht="35" customHeight="1"/>
    <row r="70" spans="3:8" ht="35" customHeight="1"/>
    <row r="71" spans="3:8" ht="35" customHeight="1"/>
    <row r="72" spans="3:8" ht="35" customHeight="1"/>
    <row r="73" spans="3:8" ht="35" customHeight="1"/>
    <row r="74" spans="3:8" ht="35" customHeight="1"/>
    <row r="75" spans="3:8" ht="35" customHeight="1"/>
    <row r="76" spans="3:8" ht="35" customHeight="1"/>
    <row r="77" spans="3:8" ht="35" customHeight="1"/>
    <row r="78" spans="3:8" ht="35" customHeight="1"/>
    <row r="79" spans="3:8" ht="35" customHeight="1"/>
    <row r="80" spans="3:8" ht="35" customHeight="1"/>
    <row r="81" ht="35" customHeight="1"/>
    <row r="82" ht="35" customHeight="1"/>
    <row r="83" ht="35" customHeight="1"/>
    <row r="84" ht="35" customHeight="1"/>
    <row r="85" ht="35" customHeight="1"/>
    <row r="86" ht="35" customHeight="1"/>
    <row r="87" ht="35" customHeight="1"/>
    <row r="88" ht="35" customHeight="1"/>
    <row r="89" ht="35" customHeight="1"/>
    <row r="90" ht="35" customHeight="1"/>
    <row r="91" ht="35" customHeight="1"/>
    <row r="92" ht="35" customHeight="1"/>
    <row r="93" ht="35" customHeight="1"/>
    <row r="94" ht="35" customHeight="1"/>
    <row r="95" ht="35" customHeight="1"/>
    <row r="96" ht="35" customHeight="1"/>
    <row r="97" ht="35" customHeight="1"/>
    <row r="98" ht="35" customHeight="1"/>
    <row r="99" ht="35" customHeight="1"/>
    <row r="100" ht="35" customHeight="1"/>
    <row r="101" ht="35" customHeight="1"/>
    <row r="102" ht="35" customHeight="1"/>
    <row r="103" ht="35" customHeight="1"/>
    <row r="104" ht="35" customHeight="1"/>
    <row r="105" ht="35" customHeight="1"/>
    <row r="106" ht="35" customHeight="1"/>
    <row r="107" ht="35" customHeight="1"/>
    <row r="108" ht="35" customHeight="1"/>
    <row r="109" ht="35" customHeight="1"/>
    <row r="110" ht="35" customHeight="1"/>
    <row r="111" ht="35" customHeight="1"/>
    <row r="112" ht="35" customHeight="1"/>
    <row r="113" ht="35" customHeight="1"/>
    <row r="114" ht="35" customHeight="1"/>
    <row r="115" ht="35" customHeight="1"/>
    <row r="116" ht="35" customHeight="1"/>
    <row r="117" ht="35" customHeight="1"/>
    <row r="118" ht="35" customHeight="1"/>
    <row r="119" ht="35" customHeight="1"/>
    <row r="120" ht="35" customHeight="1"/>
    <row r="121" ht="35" customHeight="1"/>
    <row r="122" ht="35" customHeight="1"/>
  </sheetData>
  <sheetProtection algorithmName="SHA-512" hashValue="DLMJv9tIW9aeAgxZi3TsTAF8k3wH/JVzzL0ZUe85C+PHkCvk0sE4Cc9jI9Izl7GLHJCpbm1Uq/UcQcV63N1kCA==" saltValue="3BFOhU3hamaGYlVynsfrDA==" spinCount="100000" sheet="1" objects="1" scenarios="1"/>
  <mergeCells count="2">
    <mergeCell ref="A3:E3"/>
    <mergeCell ref="G3:I3"/>
  </mergeCells>
  <conditionalFormatting sqref="B6:I142">
    <cfRule type="expression" dxfId="8" priority="1">
      <formula>LEN(B6)&gt;0</formula>
    </cfRule>
    <cfRule type="expression" dxfId="7" priority="2">
      <formula>AND(LEN(B6)&gt;0,MOD(ROW(B6),2)=0)</formula>
    </cfRule>
  </conditionalFormatting>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532E-F8E2-4A57-933E-F740DCB46DFC}">
  <dimension ref="A1:C46"/>
  <sheetViews>
    <sheetView showGridLines="0" workbookViewId="0">
      <selection activeCell="A3" sqref="A3:C3"/>
    </sheetView>
  </sheetViews>
  <sheetFormatPr baseColWidth="10" defaultColWidth="8.83203125" defaultRowHeight="15"/>
  <cols>
    <col min="2" max="2" width="8" customWidth="1"/>
    <col min="3" max="3" width="69.6640625" style="68" customWidth="1"/>
  </cols>
  <sheetData>
    <row r="1" spans="1:3" ht="16" thickBot="1">
      <c r="B1" s="9"/>
      <c r="C1" s="161"/>
    </row>
    <row r="2" spans="1:3" ht="22" thickBot="1">
      <c r="A2" s="192" t="s">
        <v>850</v>
      </c>
      <c r="B2" s="193"/>
      <c r="C2" s="194"/>
    </row>
    <row r="3" spans="1:3" ht="47" customHeight="1" thickBot="1">
      <c r="A3" s="195" t="s">
        <v>890</v>
      </c>
      <c r="B3" s="196"/>
      <c r="C3" s="197"/>
    </row>
    <row r="4" spans="1:3">
      <c r="B4" s="8" t="str">
        <f>IF(B6="",IF(COUNTIF(Input[Achieved (Y/N)],"Yes")&gt;0,"No features require on-going documentation","Please complete the Features and Questions tabs."),"")</f>
        <v/>
      </c>
    </row>
    <row r="6" spans="1:3" s="75" customFormat="1" ht="35" customHeight="1">
      <c r="B6" s="75" t="str" cm="1">
        <f t="array" ref="B6:B10">IFERROR(_xlfn.UNIQUE(_xlfn._xlws.FILTER(OG_Docs[Feature.part],OG_Docs[Pursued]="Yes")),"")</f>
        <v>A01.5</v>
      </c>
      <c r="C6" s="76" t="str" cm="1">
        <f t="array" ref="C6:C10">IFERROR(VLOOKUP(_xlfn.ANCHORARRAY(B6),Input[],2,0),"")</f>
        <v>Measure Air Parameters</v>
      </c>
    </row>
    <row r="7" spans="1:3" s="75" customFormat="1" ht="35" customHeight="1">
      <c r="B7" s="75" t="str">
        <v>W03.1</v>
      </c>
      <c r="C7" s="76" t="str">
        <v>Monitor Chemical and Biological Water Quality</v>
      </c>
    </row>
    <row r="8" spans="1:3" s="75" customFormat="1" ht="35" customHeight="1">
      <c r="B8" s="75" t="str">
        <v>W03.2</v>
      </c>
      <c r="C8" s="76" t="str">
        <v>Implement Legionella Management Plan</v>
      </c>
    </row>
    <row r="9" spans="1:3" s="75" customFormat="1" ht="35" customHeight="1">
      <c r="B9" s="75" t="str">
        <v>T01.2</v>
      </c>
      <c r="C9" s="76" t="str">
        <v>Measure Thermal Parameters</v>
      </c>
    </row>
    <row r="10" spans="1:3" s="75" customFormat="1" ht="35" customHeight="1">
      <c r="B10" s="75" t="str">
        <v>C04.2</v>
      </c>
      <c r="C10" s="76" t="str">
        <v>Administer Annual Survey and Report Results</v>
      </c>
    </row>
    <row r="11" spans="1:3" s="80" customFormat="1" ht="35" customHeight="1">
      <c r="C11" s="76"/>
    </row>
    <row r="12" spans="1:3" s="80" customFormat="1" ht="35" customHeight="1">
      <c r="C12" s="76"/>
    </row>
    <row r="13" spans="1:3" s="80" customFormat="1" ht="35" customHeight="1">
      <c r="C13" s="76"/>
    </row>
    <row r="14" spans="1:3" s="80" customFormat="1" ht="35" customHeight="1">
      <c r="C14" s="76"/>
    </row>
    <row r="15" spans="1:3" s="80" customFormat="1" ht="35" customHeight="1">
      <c r="C15" s="76"/>
    </row>
    <row r="16" spans="1:3" s="80" customFormat="1" ht="35" customHeight="1">
      <c r="C16" s="76"/>
    </row>
    <row r="17" spans="3:3" s="80" customFormat="1" ht="35" customHeight="1">
      <c r="C17" s="76"/>
    </row>
    <row r="18" spans="3:3" s="80" customFormat="1" ht="35" customHeight="1">
      <c r="C18" s="76"/>
    </row>
    <row r="19" spans="3:3" s="80" customFormat="1" ht="35" customHeight="1">
      <c r="C19" s="76"/>
    </row>
    <row r="20" spans="3:3" s="80" customFormat="1" ht="35" customHeight="1">
      <c r="C20" s="76"/>
    </row>
    <row r="21" spans="3:3" s="80" customFormat="1" ht="35" customHeight="1">
      <c r="C21" s="76"/>
    </row>
    <row r="22" spans="3:3" s="80" customFormat="1" ht="35" customHeight="1">
      <c r="C22" s="76"/>
    </row>
    <row r="23" spans="3:3" s="80" customFormat="1" ht="35" customHeight="1">
      <c r="C23" s="76"/>
    </row>
    <row r="24" spans="3:3" s="80" customFormat="1" ht="35" customHeight="1">
      <c r="C24" s="76"/>
    </row>
    <row r="25" spans="3:3" s="80" customFormat="1" ht="35" customHeight="1">
      <c r="C25" s="76"/>
    </row>
    <row r="26" spans="3:3" s="80" customFormat="1" ht="35" customHeight="1">
      <c r="C26" s="76"/>
    </row>
    <row r="27" spans="3:3" s="80" customFormat="1" ht="35" customHeight="1">
      <c r="C27" s="76"/>
    </row>
    <row r="28" spans="3:3" s="80" customFormat="1" ht="35" customHeight="1">
      <c r="C28" s="76"/>
    </row>
    <row r="29" spans="3:3" s="80" customFormat="1" ht="25" customHeight="1">
      <c r="C29" s="76"/>
    </row>
    <row r="30" spans="3:3" s="80" customFormat="1" ht="25" customHeight="1">
      <c r="C30" s="76"/>
    </row>
    <row r="31" spans="3:3" s="80" customFormat="1" ht="25" customHeight="1">
      <c r="C31" s="76"/>
    </row>
    <row r="32" spans="3:3" s="80" customFormat="1" ht="25" customHeight="1">
      <c r="C32" s="76"/>
    </row>
    <row r="33" spans="3:3" s="80" customFormat="1" ht="25" customHeight="1">
      <c r="C33" s="76"/>
    </row>
    <row r="34" spans="3:3" s="80" customFormat="1" ht="25" customHeight="1">
      <c r="C34" s="76"/>
    </row>
    <row r="35" spans="3:3" s="80" customFormat="1" ht="25" customHeight="1">
      <c r="C35" s="76"/>
    </row>
    <row r="36" spans="3:3" s="80" customFormat="1" ht="25" customHeight="1">
      <c r="C36" s="76"/>
    </row>
    <row r="37" spans="3:3" s="80" customFormat="1" ht="25" customHeight="1">
      <c r="C37" s="76"/>
    </row>
    <row r="38" spans="3:3" s="80" customFormat="1" ht="25" customHeight="1">
      <c r="C38" s="76"/>
    </row>
    <row r="39" spans="3:3" s="80" customFormat="1" ht="25" customHeight="1">
      <c r="C39" s="76"/>
    </row>
    <row r="40" spans="3:3" s="80" customFormat="1" ht="25" customHeight="1">
      <c r="C40" s="76"/>
    </row>
    <row r="41" spans="3:3" s="80" customFormat="1" ht="25" customHeight="1">
      <c r="C41" s="76"/>
    </row>
    <row r="42" spans="3:3" ht="25" customHeight="1"/>
    <row r="43" spans="3:3" ht="25" customHeight="1"/>
    <row r="44" spans="3:3" ht="25" customHeight="1"/>
    <row r="45" spans="3:3" ht="25" customHeight="1"/>
    <row r="46" spans="3:3" ht="25" customHeight="1"/>
  </sheetData>
  <sheetProtection algorithmName="SHA-512" hashValue="NDbdvsI9RvNbZiOk4zctS8AFd+I9NfCw3KHvW4Cd2k8wZx9Fzi5pxcPG15qTF92SoQZdt4WouW+6KpUEIJwcPQ==" saltValue="SqpULOzDhpFrhuAAerSKGw==" spinCount="100000" sheet="1" objects="1" scenarios="1"/>
  <mergeCells count="2">
    <mergeCell ref="A2:C2"/>
    <mergeCell ref="A3:C3"/>
  </mergeCells>
  <conditionalFormatting sqref="B6:C81">
    <cfRule type="expression" dxfId="6" priority="1">
      <formula>LEN(B6)&gt;0</formula>
    </cfRule>
    <cfRule type="expression" dxfId="5" priority="2">
      <formula>AND(LEN(B6)&gt;0,MOD(ROW(B6),2)=0)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6F93-DAD3-45A3-83DE-E29E5AF06456}">
  <dimension ref="A1:E61"/>
  <sheetViews>
    <sheetView showGridLines="0" workbookViewId="0">
      <selection activeCell="B3" sqref="B3:E3"/>
    </sheetView>
  </sheetViews>
  <sheetFormatPr baseColWidth="10" defaultColWidth="8.83203125" defaultRowHeight="15"/>
  <cols>
    <col min="1" max="1" width="3" customWidth="1"/>
    <col min="3" max="3" width="41.83203125" style="1" customWidth="1"/>
    <col min="4" max="4" width="20.5" customWidth="1"/>
    <col min="5" max="5" width="50.33203125" customWidth="1"/>
  </cols>
  <sheetData>
    <row r="1" spans="1:5">
      <c r="B1" s="9"/>
      <c r="C1" s="159"/>
    </row>
    <row r="2" spans="1:5" ht="21">
      <c r="B2" s="198" t="s">
        <v>851</v>
      </c>
      <c r="C2" s="199"/>
      <c r="D2" s="199"/>
      <c r="E2" s="199"/>
    </row>
    <row r="3" spans="1:5" ht="222" customHeight="1">
      <c r="A3" s="2"/>
      <c r="B3" s="200" t="s">
        <v>893</v>
      </c>
      <c r="C3" s="201"/>
      <c r="D3" s="201"/>
      <c r="E3" s="202"/>
    </row>
    <row r="4" spans="1:5">
      <c r="B4" s="8" t="str">
        <f ca="1">IF(B6="",IF(COUNTIF(Input[Achieved (Y/N)],"Yes")&gt;0,"No features require on-going documentation","Please complete the Features and Questions tabs."),"")</f>
        <v/>
      </c>
    </row>
    <row r="5" spans="1:5" ht="32">
      <c r="D5" s="17" t="str">
        <f ca="1">IF(LEN(B6)&gt;0,"Amount of Sampling Required","")</f>
        <v>Amount of Sampling Required</v>
      </c>
      <c r="E5" s="106" t="str">
        <f ca="1">IF(LEN(D6)&gt;0,"Relevant changes (if applicable)","")</f>
        <v>Relevant changes (if applicable)</v>
      </c>
    </row>
    <row r="6" spans="1:5" s="23" customFormat="1" ht="35" customHeight="1">
      <c r="A6" s="75"/>
      <c r="B6" s="75" t="str" cm="1">
        <f t="array" aca="1" ref="B6:B12" ca="1">IFERROR(_xlfn.UNIQUE(_xlfn._xlws.FILTER(PV_Features[Feature.part],(PV_Features[Pursued]="Yes")*(PV_Features[PV Level Req''d for part]&lt;&gt;"None"))),"")</f>
        <v>A01.1</v>
      </c>
      <c r="C6" s="76" t="str" cm="1">
        <f t="array" aca="1" ref="C6:C12" ca="1">IFERROR(VLOOKUP(_xlfn.ANCHORARRAY(B6),Input[],2,0),"")</f>
        <v>Meet Thresholds for Particulate Matter</v>
      </c>
      <c r="D6" s="75" t="str" cm="1">
        <f t="array" aca="1" ref="D6:D12" ca="1">IFERROR(_xlfn.XLOOKUP(_xlfn.ANCHORARRAY(B6),PV_Features[Feature.part],PV_Features[PV Level Req''d for part],,0),"")</f>
        <v>Reduced</v>
      </c>
      <c r="E6" s="75" t="str" cm="1">
        <f t="array" aca="1" ref="E6:E12" ca="1">_xlfn.BYROW(_xlfn.ANCHORARRAY(B6),_xlfn.LAMBDA(_xlpm.v,_xlfn.TEXTJOIN(", ",,TRANSPOSE(_xlfn._xlws.FILTER(PV_Features[Question],(PV_Features[Feature.part]=_xlpm.v)*(PV_Features[Full PV triggered from this answer?]="Yes"),"")))))</f>
        <v/>
      </c>
    </row>
    <row r="7" spans="1:5" s="23" customFormat="1" ht="35" customHeight="1">
      <c r="A7" s="75"/>
      <c r="B7" s="75" t="str">
        <f ca="1"/>
        <v>A01.2</v>
      </c>
      <c r="C7" s="76" t="str">
        <f ca="1"/>
        <v>Meet Thresholds for Organic Gases</v>
      </c>
      <c r="D7" s="75" t="str">
        <f ca="1"/>
        <v>Reduced</v>
      </c>
      <c r="E7" s="75" t="str">
        <f ca="1"/>
        <v/>
      </c>
    </row>
    <row r="8" spans="1:5" s="23" customFormat="1" ht="35" customHeight="1">
      <c r="A8" s="75"/>
      <c r="B8" s="75" t="str">
        <f ca="1"/>
        <v>A01.3</v>
      </c>
      <c r="C8" s="76" t="str">
        <f ca="1"/>
        <v>Meet Thresholds for Inorganic Gases</v>
      </c>
      <c r="D8" s="75" t="str">
        <f ca="1"/>
        <v>Reduced</v>
      </c>
      <c r="E8" s="75" t="str">
        <f ca="1"/>
        <v/>
      </c>
    </row>
    <row r="9" spans="1:5" s="23" customFormat="1" ht="35" customHeight="1">
      <c r="A9" s="75"/>
      <c r="B9" s="75" t="str">
        <f ca="1"/>
        <v>W01.1</v>
      </c>
      <c r="C9" s="76" t="str">
        <f ca="1"/>
        <v>Verify Water Quality Indicators</v>
      </c>
      <c r="D9" s="75" t="str">
        <f ca="1"/>
        <v>Full</v>
      </c>
      <c r="E9" s="75" t="str">
        <f ca="1"/>
        <v/>
      </c>
    </row>
    <row r="10" spans="1:5" s="23" customFormat="1" ht="35" customHeight="1">
      <c r="A10" s="75"/>
      <c r="B10" s="75" t="str">
        <f ca="1"/>
        <v>W02.1</v>
      </c>
      <c r="C10" s="76" t="str">
        <f ca="1"/>
        <v>Meet Chemical Thresholds</v>
      </c>
      <c r="D10" s="75" t="str">
        <f ca="1"/>
        <v>Full</v>
      </c>
      <c r="E10" s="75" t="str">
        <f ca="1"/>
        <v/>
      </c>
    </row>
    <row r="11" spans="1:5" s="23" customFormat="1" ht="35" customHeight="1">
      <c r="A11" s="75"/>
      <c r="B11" s="75" t="str">
        <f ca="1"/>
        <v>W02.2</v>
      </c>
      <c r="C11" s="76" t="str">
        <f ca="1"/>
        <v>Meet Thresholds for Organics and Pesticides</v>
      </c>
      <c r="D11" s="75" t="str">
        <f ca="1"/>
        <v>Reduced</v>
      </c>
      <c r="E11" s="75" t="str">
        <f ca="1"/>
        <v/>
      </c>
    </row>
    <row r="12" spans="1:5" s="23" customFormat="1" ht="35" customHeight="1">
      <c r="A12" s="75"/>
      <c r="B12" s="75" t="str">
        <f ca="1"/>
        <v>T01.1</v>
      </c>
      <c r="C12" s="76" t="str">
        <f ca="1"/>
        <v>Provide Acceptable Thermal Environment</v>
      </c>
      <c r="D12" s="75" t="str">
        <f ca="1"/>
        <v>Reduced</v>
      </c>
      <c r="E12" s="75" t="str">
        <f ca="1"/>
        <v/>
      </c>
    </row>
    <row r="13" spans="1:5" s="23" customFormat="1" ht="35" customHeight="1">
      <c r="A13" s="75"/>
      <c r="B13" s="75"/>
      <c r="C13" s="76"/>
      <c r="D13" s="75"/>
      <c r="E13" s="75"/>
    </row>
    <row r="14" spans="1:5" s="23" customFormat="1" ht="35" customHeight="1">
      <c r="A14" s="75"/>
      <c r="B14" s="75"/>
      <c r="C14" s="76"/>
      <c r="D14" s="75"/>
      <c r="E14" s="75"/>
    </row>
    <row r="15" spans="1:5" s="23" customFormat="1" ht="35" customHeight="1">
      <c r="A15" s="75"/>
      <c r="B15" s="75"/>
      <c r="C15" s="76"/>
      <c r="D15" s="75"/>
      <c r="E15" s="75"/>
    </row>
    <row r="16" spans="1:5" s="23" customFormat="1" ht="35" customHeight="1">
      <c r="A16" s="75"/>
      <c r="B16" s="75"/>
      <c r="C16" s="76"/>
      <c r="D16" s="75"/>
      <c r="E16" s="75"/>
    </row>
    <row r="17" spans="1:5" s="23" customFormat="1" ht="35" customHeight="1">
      <c r="A17" s="75"/>
      <c r="B17" s="75"/>
      <c r="C17" s="76"/>
      <c r="D17" s="75"/>
      <c r="E17" s="75"/>
    </row>
    <row r="18" spans="1:5" s="23" customFormat="1" ht="35" customHeight="1">
      <c r="A18" s="75"/>
      <c r="B18" s="75"/>
      <c r="C18" s="76"/>
      <c r="D18" s="75"/>
      <c r="E18" s="75"/>
    </row>
    <row r="19" spans="1:5" s="23" customFormat="1" ht="35" customHeight="1">
      <c r="A19" s="75"/>
      <c r="B19" s="75"/>
      <c r="C19" s="76"/>
      <c r="D19" s="75"/>
      <c r="E19" s="75"/>
    </row>
    <row r="20" spans="1:5" s="23" customFormat="1" ht="35" customHeight="1">
      <c r="A20" s="75"/>
      <c r="B20" s="75"/>
      <c r="C20" s="76"/>
      <c r="D20" s="75"/>
      <c r="E20" s="75"/>
    </row>
    <row r="21" spans="1:5" s="23" customFormat="1" ht="35" customHeight="1">
      <c r="A21" s="75"/>
      <c r="B21" s="75"/>
      <c r="C21" s="76"/>
      <c r="D21" s="75"/>
      <c r="E21" s="75"/>
    </row>
    <row r="22" spans="1:5" s="23" customFormat="1" ht="35" customHeight="1">
      <c r="A22" s="75"/>
      <c r="B22" s="75"/>
      <c r="C22" s="76"/>
      <c r="D22" s="75"/>
      <c r="E22" s="75"/>
    </row>
    <row r="23" spans="1:5" s="23" customFormat="1" ht="35" customHeight="1">
      <c r="A23" s="75"/>
      <c r="B23" s="75"/>
      <c r="C23" s="76"/>
      <c r="D23" s="75"/>
      <c r="E23" s="75"/>
    </row>
    <row r="24" spans="1:5" s="23" customFormat="1" ht="35" customHeight="1">
      <c r="A24" s="75"/>
      <c r="B24" s="75"/>
      <c r="C24" s="76"/>
      <c r="D24" s="75"/>
      <c r="E24" s="75"/>
    </row>
    <row r="25" spans="1:5" s="23" customFormat="1" ht="35" customHeight="1">
      <c r="A25" s="75"/>
      <c r="B25" s="75"/>
      <c r="C25" s="76"/>
      <c r="D25" s="75"/>
      <c r="E25" s="75"/>
    </row>
    <row r="26" spans="1:5" s="23" customFormat="1" ht="35" customHeight="1">
      <c r="A26" s="75"/>
      <c r="B26" s="75"/>
      <c r="C26" s="76"/>
      <c r="D26" s="75"/>
      <c r="E26" s="75"/>
    </row>
    <row r="27" spans="1:5" s="23" customFormat="1" ht="35" customHeight="1">
      <c r="A27" s="75"/>
      <c r="B27" s="75"/>
      <c r="C27" s="76"/>
      <c r="D27" s="75"/>
      <c r="E27" s="75"/>
    </row>
    <row r="28" spans="1:5" s="23" customFormat="1" ht="35" customHeight="1">
      <c r="A28" s="75"/>
      <c r="B28" s="75"/>
      <c r="C28" s="76"/>
      <c r="D28" s="75"/>
      <c r="E28" s="75"/>
    </row>
    <row r="29" spans="1:5" s="23" customFormat="1" ht="35" customHeight="1">
      <c r="A29" s="75"/>
      <c r="B29" s="75"/>
      <c r="C29" s="76"/>
      <c r="D29" s="75"/>
      <c r="E29" s="75"/>
    </row>
    <row r="30" spans="1:5" s="23" customFormat="1" ht="35" customHeight="1">
      <c r="A30" s="75"/>
      <c r="B30" s="75"/>
      <c r="C30" s="76"/>
      <c r="D30" s="75"/>
      <c r="E30" s="75"/>
    </row>
    <row r="31" spans="1:5" s="23" customFormat="1" ht="35" customHeight="1">
      <c r="A31" s="75"/>
      <c r="B31" s="75"/>
      <c r="C31" s="76"/>
      <c r="D31" s="75"/>
      <c r="E31" s="75"/>
    </row>
    <row r="32" spans="1:5" s="23" customFormat="1" ht="35" customHeight="1">
      <c r="A32" s="75"/>
      <c r="B32" s="75"/>
      <c r="C32" s="76"/>
      <c r="D32" s="75"/>
      <c r="E32" s="75"/>
    </row>
    <row r="33" spans="1:5" s="23" customFormat="1" ht="35" customHeight="1">
      <c r="A33" s="75"/>
      <c r="B33" s="75"/>
      <c r="C33" s="76"/>
      <c r="D33" s="75"/>
      <c r="E33" s="75"/>
    </row>
    <row r="34" spans="1:5" s="23" customFormat="1" ht="35" customHeight="1">
      <c r="A34" s="75"/>
      <c r="B34" s="75"/>
      <c r="C34" s="76"/>
      <c r="D34" s="75"/>
      <c r="E34" s="75"/>
    </row>
    <row r="35" spans="1:5" s="23" customFormat="1" ht="35" customHeight="1">
      <c r="A35" s="75"/>
      <c r="B35" s="75"/>
      <c r="C35" s="76"/>
      <c r="D35" s="75"/>
      <c r="E35" s="75"/>
    </row>
    <row r="36" spans="1:5" s="23" customFormat="1" ht="35" customHeight="1">
      <c r="A36" s="75"/>
      <c r="B36" s="75"/>
      <c r="C36" s="76"/>
      <c r="D36" s="75"/>
      <c r="E36" s="75"/>
    </row>
    <row r="37" spans="1:5" s="23" customFormat="1" ht="35" customHeight="1">
      <c r="A37" s="75"/>
      <c r="B37" s="75"/>
      <c r="C37" s="76"/>
      <c r="D37" s="75"/>
      <c r="E37" s="75"/>
    </row>
    <row r="38" spans="1:5" s="23" customFormat="1" ht="35" customHeight="1">
      <c r="A38" s="75"/>
      <c r="B38" s="75"/>
      <c r="C38" s="76"/>
      <c r="D38" s="75"/>
      <c r="E38" s="75"/>
    </row>
    <row r="39" spans="1:5" s="23" customFormat="1" ht="35" customHeight="1">
      <c r="A39" s="75"/>
      <c r="B39" s="75"/>
      <c r="C39" s="76"/>
      <c r="D39" s="75"/>
      <c r="E39" s="75"/>
    </row>
    <row r="40" spans="1:5" ht="35" customHeight="1">
      <c r="A40" s="80"/>
      <c r="B40" s="80"/>
      <c r="C40" s="160"/>
      <c r="D40" s="80"/>
      <c r="E40" s="80"/>
    </row>
    <row r="41" spans="1:5" ht="35" customHeight="1">
      <c r="A41" s="80"/>
      <c r="B41" s="80"/>
      <c r="C41" s="160"/>
      <c r="D41" s="80"/>
      <c r="E41" s="80"/>
    </row>
    <row r="42" spans="1:5" ht="35" customHeight="1">
      <c r="A42" s="80"/>
      <c r="B42" s="80"/>
      <c r="C42" s="160"/>
      <c r="D42" s="80"/>
      <c r="E42" s="80"/>
    </row>
    <row r="43" spans="1:5" ht="35" customHeight="1">
      <c r="A43" s="80"/>
      <c r="B43" s="80"/>
      <c r="C43" s="160"/>
      <c r="D43" s="80"/>
      <c r="E43" s="80"/>
    </row>
    <row r="44" spans="1:5" ht="35" customHeight="1">
      <c r="A44" s="80"/>
      <c r="B44" s="80"/>
      <c r="C44" s="160"/>
      <c r="D44" s="80"/>
      <c r="E44" s="80"/>
    </row>
    <row r="45" spans="1:5" ht="35" customHeight="1">
      <c r="A45" s="80"/>
      <c r="B45" s="80"/>
      <c r="C45" s="160"/>
      <c r="D45" s="80"/>
      <c r="E45" s="80"/>
    </row>
    <row r="46" spans="1:5" ht="35" customHeight="1">
      <c r="A46" s="80"/>
      <c r="B46" s="80"/>
      <c r="C46" s="160"/>
      <c r="D46" s="80"/>
      <c r="E46" s="80"/>
    </row>
    <row r="47" spans="1:5" ht="35" customHeight="1">
      <c r="A47" s="80"/>
      <c r="B47" s="80"/>
      <c r="C47" s="160"/>
      <c r="D47" s="80"/>
      <c r="E47" s="80"/>
    </row>
    <row r="48" spans="1:5" ht="35" customHeight="1">
      <c r="A48" s="80"/>
      <c r="B48" s="80"/>
      <c r="C48" s="160"/>
      <c r="D48" s="80"/>
      <c r="E48" s="80"/>
    </row>
    <row r="49" spans="1:5" ht="35" customHeight="1">
      <c r="A49" s="80"/>
      <c r="B49" s="80"/>
      <c r="C49" s="160"/>
      <c r="D49" s="80"/>
      <c r="E49" s="80"/>
    </row>
    <row r="50" spans="1:5" ht="35" customHeight="1">
      <c r="A50" s="80"/>
      <c r="B50" s="80"/>
      <c r="C50" s="160"/>
      <c r="D50" s="80"/>
      <c r="E50" s="80"/>
    </row>
    <row r="51" spans="1:5" ht="35" customHeight="1">
      <c r="A51" s="80"/>
      <c r="B51" s="80"/>
      <c r="C51" s="160"/>
      <c r="D51" s="80"/>
      <c r="E51" s="80"/>
    </row>
    <row r="52" spans="1:5" ht="35" customHeight="1">
      <c r="A52" s="80"/>
      <c r="B52" s="80"/>
      <c r="C52" s="160"/>
      <c r="D52" s="80"/>
      <c r="E52" s="80"/>
    </row>
    <row r="53" spans="1:5" ht="35" customHeight="1">
      <c r="A53" s="80"/>
      <c r="B53" s="80"/>
      <c r="C53" s="160"/>
      <c r="D53" s="80"/>
      <c r="E53" s="80"/>
    </row>
    <row r="54" spans="1:5" ht="35" customHeight="1">
      <c r="A54" s="80"/>
      <c r="B54" s="80"/>
      <c r="C54" s="160"/>
      <c r="D54" s="80"/>
      <c r="E54" s="80"/>
    </row>
    <row r="55" spans="1:5" ht="35" customHeight="1">
      <c r="A55" s="80"/>
      <c r="B55" s="80"/>
      <c r="C55" s="160"/>
      <c r="D55" s="80"/>
      <c r="E55" s="80"/>
    </row>
    <row r="56" spans="1:5" ht="35" customHeight="1">
      <c r="A56" s="80"/>
      <c r="B56" s="80"/>
      <c r="C56" s="160"/>
      <c r="D56" s="80"/>
      <c r="E56" s="80"/>
    </row>
    <row r="57" spans="1:5" ht="35" customHeight="1">
      <c r="A57" s="80"/>
      <c r="B57" s="80"/>
      <c r="C57" s="160"/>
      <c r="D57" s="80"/>
      <c r="E57" s="80"/>
    </row>
    <row r="58" spans="1:5" ht="35" customHeight="1">
      <c r="A58" s="80"/>
      <c r="B58" s="80"/>
      <c r="C58" s="160"/>
      <c r="D58" s="80"/>
      <c r="E58" s="80"/>
    </row>
    <row r="59" spans="1:5" ht="35" customHeight="1">
      <c r="A59" s="80"/>
      <c r="B59" s="80"/>
      <c r="C59" s="160"/>
      <c r="D59" s="80"/>
      <c r="E59" s="80"/>
    </row>
    <row r="60" spans="1:5" ht="16">
      <c r="A60" s="80"/>
      <c r="B60" s="80"/>
      <c r="C60" s="160"/>
      <c r="D60" s="80"/>
      <c r="E60" s="80"/>
    </row>
    <row r="61" spans="1:5" ht="16">
      <c r="A61" s="80"/>
      <c r="B61" s="80"/>
      <c r="C61" s="160"/>
      <c r="D61" s="80"/>
      <c r="E61" s="80"/>
    </row>
  </sheetData>
  <sheetProtection algorithmName="SHA-512" hashValue="udpfEIGpXm+v+1vm6MtOhoeIhdqc8b4qjHz84BH4nhSDJR1do5UU0Y9hGfxSBPNpoFwWsjGPJa0eDOpwIqd0Ag==" saltValue="TRNGyKU/5C01yg4P7E/lsw==" spinCount="100000" sheet="1" objects="1" scenarios="1"/>
  <mergeCells count="2">
    <mergeCell ref="B2:E2"/>
    <mergeCell ref="B3:E3"/>
  </mergeCells>
  <conditionalFormatting sqref="B6:E51">
    <cfRule type="expression" dxfId="4" priority="1">
      <formula>LEN($B6)&gt;0</formula>
    </cfRule>
    <cfRule type="expression" dxfId="3" priority="2">
      <formula>AND(LEN($B6)&gt;0,MOD(ROW(B6),2)=0)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E56D-AAFC-40FF-BF7C-953D32601A14}">
  <dimension ref="A1:B4"/>
  <sheetViews>
    <sheetView workbookViewId="0">
      <selection activeCell="A5" sqref="A5"/>
    </sheetView>
  </sheetViews>
  <sheetFormatPr baseColWidth="10" defaultColWidth="8.83203125" defaultRowHeight="15"/>
  <cols>
    <col min="1" max="1" width="13.5" customWidth="1"/>
    <col min="2" max="2" width="61.33203125" customWidth="1"/>
    <col min="3" max="3" width="11.5" bestFit="1" customWidth="1"/>
  </cols>
  <sheetData>
    <row r="1" spans="1:2" ht="21" thickBot="1">
      <c r="A1" s="164" t="s">
        <v>894</v>
      </c>
      <c r="B1" s="164"/>
    </row>
    <row r="2" spans="1:2" ht="16" thickTop="1"/>
    <row r="3" spans="1:2" ht="18" thickBot="1">
      <c r="A3" s="166">
        <v>46244</v>
      </c>
      <c r="B3" s="165"/>
    </row>
    <row r="4" spans="1:2" ht="16" thickTop="1">
      <c r="A4" t="s">
        <v>196</v>
      </c>
      <c r="B4" t="s">
        <v>895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E2FF5-5125-4817-BE4D-E04DEB7B344B}">
  <sheetPr codeName="Sheet4"/>
  <dimension ref="A2:AH541"/>
  <sheetViews>
    <sheetView topLeftCell="L51" zoomScale="115" zoomScaleNormal="115" workbookViewId="0">
      <selection activeCell="V59" sqref="V59"/>
    </sheetView>
  </sheetViews>
  <sheetFormatPr baseColWidth="10" defaultColWidth="8.83203125" defaultRowHeight="14"/>
  <cols>
    <col min="1" max="1" width="8.83203125" style="25"/>
    <col min="2" max="2" width="25.1640625" style="26" bestFit="1" customWidth="1"/>
    <col min="3" max="3" width="26.6640625" style="25" customWidth="1"/>
    <col min="4" max="4" width="43.5" style="26" customWidth="1"/>
    <col min="5" max="6" width="11.33203125" style="26" customWidth="1"/>
    <col min="7" max="7" width="8.83203125" style="25"/>
    <col min="8" max="8" width="14.33203125" style="25" customWidth="1"/>
    <col min="9" max="9" width="20.6640625" style="31" customWidth="1"/>
    <col min="10" max="10" width="25" style="32" customWidth="1"/>
    <col min="11" max="11" width="11.33203125" style="25" customWidth="1"/>
    <col min="12" max="12" width="13.83203125" style="25" customWidth="1"/>
    <col min="13" max="13" width="20.33203125" style="28" customWidth="1"/>
    <col min="14" max="14" width="20.5" style="25" customWidth="1"/>
    <col min="15" max="16" width="8.83203125" style="25"/>
    <col min="17" max="17" width="12.6640625" style="25" customWidth="1"/>
    <col min="18" max="18" width="9.33203125" style="25" customWidth="1"/>
    <col min="19" max="19" width="13.5" style="25" customWidth="1"/>
    <col min="20" max="20" width="12.6640625" style="25" customWidth="1"/>
    <col min="21" max="21" width="19.5" style="25" customWidth="1"/>
    <col min="22" max="22" width="8.83203125" style="25"/>
    <col min="23" max="23" width="14.5" style="25" customWidth="1"/>
    <col min="24" max="24" width="13.33203125" style="25" customWidth="1"/>
    <col min="25" max="27" width="8.83203125" style="25"/>
    <col min="28" max="28" width="13" style="25" customWidth="1"/>
    <col min="29" max="29" width="9.5" style="25" customWidth="1"/>
    <col min="30" max="30" width="31.33203125" style="26" customWidth="1"/>
    <col min="31" max="31" width="14.83203125" style="25" customWidth="1"/>
    <col min="32" max="32" width="13" style="25" customWidth="1"/>
    <col min="33" max="33" width="9.5" style="25" customWidth="1"/>
    <col min="34" max="35" width="17.6640625" style="25" customWidth="1"/>
    <col min="36" max="16384" width="8.83203125" style="25"/>
  </cols>
  <sheetData>
    <row r="2" spans="1:10" ht="30">
      <c r="A2" s="24"/>
      <c r="B2" s="25" t="s">
        <v>257</v>
      </c>
      <c r="C2" s="26" t="s">
        <v>277</v>
      </c>
      <c r="D2" s="26" t="s">
        <v>866</v>
      </c>
      <c r="E2" s="26" t="s">
        <v>474</v>
      </c>
      <c r="F2" s="26" t="s">
        <v>259</v>
      </c>
      <c r="G2" s="27" t="s">
        <v>497</v>
      </c>
      <c r="I2" s="25"/>
      <c r="J2" s="25"/>
    </row>
    <row r="3" spans="1:10" ht="45">
      <c r="A3" s="24"/>
      <c r="B3" s="25" t="s">
        <v>214</v>
      </c>
      <c r="C3" s="26" t="s">
        <v>489</v>
      </c>
      <c r="D3" s="72"/>
      <c r="E3" s="26">
        <f>SUMIF(Q_Details[Parent Category],Categories[[#This Row],[Categories]],Q_Details[Relevant Features?])</f>
        <v>31</v>
      </c>
      <c r="F3" s="26" t="str">
        <f>IF(Categories[[#This Row],[Relevant features]]&gt;0,"Yes","No")</f>
        <v>Yes</v>
      </c>
      <c r="G3" s="27">
        <f>ROW()-ROW(Categories[[#Headers],[Order]])</f>
        <v>1</v>
      </c>
      <c r="I3" s="25"/>
      <c r="J3" s="25"/>
    </row>
    <row r="4" spans="1:10" ht="30">
      <c r="A4" s="24"/>
      <c r="B4" s="25" t="s">
        <v>224</v>
      </c>
      <c r="C4" s="26" t="s">
        <v>753</v>
      </c>
      <c r="D4" s="72"/>
      <c r="E4" s="26">
        <f>SUMIF(Q_Details[Parent Category],Categories[[#This Row],[Categories]],Q_Details[Relevant Features?])</f>
        <v>6</v>
      </c>
      <c r="F4" s="26" t="str">
        <f>IF(Categories[[#This Row],[Relevant features]]&gt;0,"Yes","No")</f>
        <v>Yes</v>
      </c>
      <c r="G4" s="27">
        <f>ROW()-ROW(Categories[[#Headers],[Order]])</f>
        <v>2</v>
      </c>
      <c r="I4" s="25"/>
      <c r="J4" s="25"/>
    </row>
    <row r="5" spans="1:10" ht="45">
      <c r="A5" s="24"/>
      <c r="B5" s="25" t="s">
        <v>392</v>
      </c>
      <c r="C5" s="26" t="s">
        <v>488</v>
      </c>
      <c r="D5" s="72"/>
      <c r="E5" s="26">
        <f>SUMIF(Q_Details[Parent Category],Categories[[#This Row],[Categories]],Q_Details[Relevant Features?])</f>
        <v>2</v>
      </c>
      <c r="F5" s="26" t="str">
        <f>IF(Categories[[#This Row],[Relevant features]]&gt;0,"Yes","No")</f>
        <v>Yes</v>
      </c>
      <c r="G5" s="27">
        <f>ROW()-ROW(Categories[[#Headers],[Order]])</f>
        <v>3</v>
      </c>
      <c r="I5" s="25"/>
      <c r="J5" s="25"/>
    </row>
    <row r="6" spans="1:10" ht="30">
      <c r="A6" s="24"/>
      <c r="B6" s="25" t="s">
        <v>300</v>
      </c>
      <c r="C6" s="26" t="s">
        <v>424</v>
      </c>
      <c r="D6" s="72"/>
      <c r="E6" s="26">
        <f>SUMIF(Q_Details[Parent Category],Categories[[#This Row],[Categories]],Q_Details[Relevant Features?])</f>
        <v>10</v>
      </c>
      <c r="F6" s="26" t="str">
        <f>IF(Categories[[#This Row],[Relevant features]]&gt;0,"Yes","No")</f>
        <v>Yes</v>
      </c>
      <c r="G6" s="27">
        <f>ROW()-ROW(Categories[[#Headers],[Order]])</f>
        <v>4</v>
      </c>
      <c r="I6" s="25"/>
      <c r="J6" s="25"/>
    </row>
    <row r="7" spans="1:10" ht="30">
      <c r="A7" s="24"/>
      <c r="B7" s="25" t="s">
        <v>210</v>
      </c>
      <c r="C7" s="26" t="s">
        <v>524</v>
      </c>
      <c r="D7" s="72"/>
      <c r="E7" s="26">
        <f>SUMIF(Q_Details[Parent Category],Categories[[#This Row],[Categories]],Q_Details[Relevant Features?])</f>
        <v>5</v>
      </c>
      <c r="F7" s="26" t="str">
        <f>IF(Categories[[#This Row],[Relevant features]]&gt;0,"Yes","No")</f>
        <v>Yes</v>
      </c>
      <c r="G7" s="27">
        <f>ROW()-ROW(Categories[[#Headers],[Order]])</f>
        <v>5</v>
      </c>
      <c r="I7" s="25"/>
      <c r="J7" s="25"/>
    </row>
    <row r="8" spans="1:10" ht="45">
      <c r="A8" s="24"/>
      <c r="B8" s="25" t="s">
        <v>221</v>
      </c>
      <c r="C8" s="26" t="s">
        <v>450</v>
      </c>
      <c r="D8" s="72"/>
      <c r="E8" s="26">
        <f>SUMIF(Q_Details[Parent Category],Categories[[#This Row],[Categories]],Q_Details[Relevant Features?])</f>
        <v>5</v>
      </c>
      <c r="F8" s="26" t="str">
        <f>IF(Categories[[#This Row],[Relevant features]]&gt;0,"Yes","No")</f>
        <v>Yes</v>
      </c>
      <c r="G8" s="27">
        <f>ROW()-ROW(Categories[[#Headers],[Order]])</f>
        <v>6</v>
      </c>
      <c r="I8" s="25"/>
      <c r="J8" s="25"/>
    </row>
    <row r="9" spans="1:10" ht="45">
      <c r="A9" s="24"/>
      <c r="B9" s="25" t="s">
        <v>255</v>
      </c>
      <c r="C9" s="26" t="s">
        <v>425</v>
      </c>
      <c r="D9" s="72"/>
      <c r="E9" s="26">
        <f>SUMIF(Q_Details[Parent Category],Categories[[#This Row],[Categories]],Q_Details[Relevant Features?])</f>
        <v>1</v>
      </c>
      <c r="F9" s="26" t="str">
        <f>IF(Categories[[#This Row],[Relevant features]]&gt;0,"Yes","No")</f>
        <v>Yes</v>
      </c>
      <c r="G9" s="27">
        <f>ROW()-ROW(Categories[[#Headers],[Order]])</f>
        <v>7</v>
      </c>
      <c r="I9" s="25"/>
      <c r="J9" s="25"/>
    </row>
    <row r="10" spans="1:10" ht="60">
      <c r="A10" s="24"/>
      <c r="B10" s="25" t="s">
        <v>394</v>
      </c>
      <c r="C10" s="26" t="s">
        <v>419</v>
      </c>
      <c r="D10" s="72"/>
      <c r="E10" s="26">
        <f>SUMIF(Q_Details[Parent Category],Categories[[#This Row],[Categories]],Q_Details[Relevant Features?])</f>
        <v>0</v>
      </c>
      <c r="F10" s="26" t="str">
        <f>IF(Categories[[#This Row],[Relevant features]]&gt;0,"Yes","No")</f>
        <v>No</v>
      </c>
      <c r="G10" s="27">
        <f>ROW()-ROW(Categories[[#Headers],[Order]])</f>
        <v>8</v>
      </c>
      <c r="I10" s="25"/>
      <c r="J10" s="25"/>
    </row>
    <row r="11" spans="1:10" ht="60">
      <c r="A11" s="24"/>
      <c r="B11" s="25" t="s">
        <v>235</v>
      </c>
      <c r="C11" s="26" t="s">
        <v>426</v>
      </c>
      <c r="D11" s="72"/>
      <c r="E11" s="26">
        <f>SUMIF(Q_Details[Parent Category],Categories[[#This Row],[Categories]],Q_Details[Relevant Features?])</f>
        <v>0</v>
      </c>
      <c r="F11" s="26" t="str">
        <f>IF(Categories[[#This Row],[Relevant features]]&gt;0,"Yes","No")</f>
        <v>No</v>
      </c>
      <c r="G11" s="27">
        <f>ROW()-ROW(Categories[[#Headers],[Order]])</f>
        <v>9</v>
      </c>
      <c r="I11" s="25"/>
      <c r="J11" s="25"/>
    </row>
    <row r="12" spans="1:10" ht="45">
      <c r="A12" s="24"/>
      <c r="B12" s="25" t="s">
        <v>256</v>
      </c>
      <c r="C12" s="26" t="s">
        <v>420</v>
      </c>
      <c r="D12" s="72"/>
      <c r="E12" s="26">
        <f>SUMIF(Q_Details[Parent Category],Categories[[#This Row],[Categories]],Q_Details[Relevant Features?])</f>
        <v>7</v>
      </c>
      <c r="F12" s="26" t="str">
        <f>IF(Categories[[#This Row],[Relevant features]]&gt;0,"Yes","No")</f>
        <v>Yes</v>
      </c>
      <c r="G12" s="27">
        <f>ROW()-ROW(Categories[[#Headers],[Order]])</f>
        <v>10</v>
      </c>
      <c r="I12" s="25"/>
      <c r="J12" s="25"/>
    </row>
    <row r="13" spans="1:10" ht="75">
      <c r="A13" s="24"/>
      <c r="B13" s="25" t="s">
        <v>431</v>
      </c>
      <c r="C13" s="26" t="s">
        <v>451</v>
      </c>
      <c r="D13" s="72"/>
      <c r="E13" s="26">
        <f>SUMIF(Q_Details[Parent Category],Categories[[#This Row],[Categories]],Q_Details[Relevant Features?])</f>
        <v>2</v>
      </c>
      <c r="F13" s="26" t="str">
        <f>IF(Categories[[#This Row],[Relevant features]]&gt;0,"Yes","No")</f>
        <v>Yes</v>
      </c>
      <c r="G13" s="27">
        <f>ROW()-ROW(Categories[[#Headers],[Order]])</f>
        <v>11</v>
      </c>
      <c r="I13" s="25"/>
      <c r="J13" s="25"/>
    </row>
    <row r="14" spans="1:10" ht="60">
      <c r="A14" s="24"/>
      <c r="B14" s="25" t="s">
        <v>254</v>
      </c>
      <c r="C14" s="26" t="s">
        <v>421</v>
      </c>
      <c r="D14" s="72"/>
      <c r="E14" s="26">
        <f>SUMIF(Q_Details[Parent Category],Categories[[#This Row],[Categories]],Q_Details[Relevant Features?])</f>
        <v>1</v>
      </c>
      <c r="F14" s="26" t="str">
        <f>IF(Categories[[#This Row],[Relevant features]]&gt;0,"Yes","No")</f>
        <v>Yes</v>
      </c>
      <c r="G14" s="27">
        <f>ROW()-ROW(Categories[[#Headers],[Order]])</f>
        <v>12</v>
      </c>
      <c r="I14" s="25"/>
      <c r="J14" s="25"/>
    </row>
    <row r="15" spans="1:10" ht="45">
      <c r="A15" s="24"/>
      <c r="B15" s="25" t="s">
        <v>269</v>
      </c>
      <c r="C15" s="26" t="s">
        <v>429</v>
      </c>
      <c r="D15" s="72"/>
      <c r="E15" s="26">
        <f>SUMIF(Q_Details[Parent Category],Categories[[#This Row],[Categories]],Q_Details[Relevant Features?])</f>
        <v>1</v>
      </c>
      <c r="F15" s="26" t="str">
        <f>IF(Categories[[#This Row],[Relevant features]]&gt;0,"Yes","No")</f>
        <v>Yes</v>
      </c>
      <c r="G15" s="27">
        <f>ROW()-ROW(Categories[[#Headers],[Order]])</f>
        <v>13</v>
      </c>
      <c r="I15" s="25"/>
      <c r="J15" s="25"/>
    </row>
    <row r="16" spans="1:10" ht="45">
      <c r="A16" s="24"/>
      <c r="B16" s="25" t="s">
        <v>427</v>
      </c>
      <c r="C16" s="26" t="s">
        <v>430</v>
      </c>
      <c r="D16" s="72"/>
      <c r="E16" s="26">
        <f>SUMIF(Q_Details[Parent Category],Categories[[#This Row],[Categories]],Q_Details[Relevant Features?])</f>
        <v>0</v>
      </c>
      <c r="F16" s="26" t="str">
        <f>IF(Categories[[#This Row],[Relevant features]]&gt;0,"Yes","No")</f>
        <v>No</v>
      </c>
      <c r="G16" s="27">
        <f>ROW()-ROW(Categories[[#Headers],[Order]])</f>
        <v>14</v>
      </c>
      <c r="I16" s="25"/>
      <c r="J16" s="25"/>
    </row>
    <row r="17" spans="1:34" s="26" customFormat="1" ht="60">
      <c r="A17" s="29"/>
      <c r="B17" s="26" t="s">
        <v>449</v>
      </c>
      <c r="C17" s="26" t="s">
        <v>874</v>
      </c>
      <c r="D17" s="72"/>
      <c r="E17" s="26">
        <f>SUMIF(Q_Details[Parent Category],Categories[[#This Row],[Categories]],Q_Details[Relevant Features?])</f>
        <v>6</v>
      </c>
      <c r="F17" s="26" t="str">
        <f>IF(Categories[[#This Row],[Relevant features]]&gt;0,"Yes","No")</f>
        <v>Yes</v>
      </c>
      <c r="G17" s="27">
        <f>ROW()-ROW(Categories[[#Headers],[Order]])</f>
        <v>15</v>
      </c>
      <c r="M17" s="30"/>
    </row>
    <row r="18" spans="1:34" ht="30">
      <c r="A18" s="24"/>
      <c r="B18" s="25" t="s">
        <v>309</v>
      </c>
      <c r="C18" s="26" t="s">
        <v>428</v>
      </c>
      <c r="D18" s="72"/>
      <c r="E18" s="26">
        <f>SUMIF(Q_Details[Parent Category],Categories[[#This Row],[Categories]],Q_Details[Relevant Features?])</f>
        <v>0</v>
      </c>
      <c r="F18" s="26" t="str">
        <f>IF(Categories[[#This Row],[Relevant features]]&gt;0,"Yes","No")</f>
        <v>No</v>
      </c>
      <c r="G18" s="27">
        <f>ROW()-ROW(Categories[[#Headers],[Order]])</f>
        <v>16</v>
      </c>
      <c r="I18" s="25"/>
      <c r="J18" s="25"/>
    </row>
    <row r="19" spans="1:34" ht="60">
      <c r="A19" s="24"/>
      <c r="B19" s="25" t="s">
        <v>385</v>
      </c>
      <c r="C19" s="26" t="s">
        <v>876</v>
      </c>
      <c r="D19" s="72"/>
      <c r="E19" s="26">
        <f>SUMIF(Q_Details[Parent Category],Categories[[#This Row],[Categories]],Q_Details[Relevant Features?])</f>
        <v>1</v>
      </c>
      <c r="F19" s="26" t="str">
        <f>IF(Categories[[#This Row],[Relevant features]]&gt;0,"Yes","No")</f>
        <v>Yes</v>
      </c>
      <c r="G19" s="27">
        <f>ROW()-ROW(Categories[[#Headers],[Order]])</f>
        <v>17</v>
      </c>
      <c r="I19" s="25"/>
      <c r="J19" s="25"/>
    </row>
    <row r="20" spans="1:34" ht="45">
      <c r="A20" s="24"/>
      <c r="B20" s="25" t="s">
        <v>386</v>
      </c>
      <c r="C20" s="26" t="s">
        <v>422</v>
      </c>
      <c r="E20" s="26">
        <f>SUMIF(Q_Details[Parent Category],Categories[[#This Row],[Categories]],Q_Details[Relevant Features?])</f>
        <v>0</v>
      </c>
      <c r="F20" s="26" t="str">
        <f>IF(Categories[[#This Row],[Relevant features]]&gt;0,"Yes","No")</f>
        <v>No</v>
      </c>
      <c r="G20" s="27">
        <f>ROW()-ROW(Categories[[#Headers],[Order]])</f>
        <v>18</v>
      </c>
      <c r="I20" s="25"/>
      <c r="J20" s="25"/>
    </row>
    <row r="21" spans="1:34" ht="60">
      <c r="A21" s="24"/>
      <c r="B21" s="26" t="s">
        <v>443</v>
      </c>
      <c r="C21" s="26" t="s">
        <v>750</v>
      </c>
      <c r="E21" s="26">
        <f>SUMIF(Q_Details[Parent Category],Categories[[#This Row],[Categories]],Q_Details[Relevant Features?])</f>
        <v>5</v>
      </c>
      <c r="F21" s="26" t="str">
        <f>IF(Categories[[#This Row],[Relevant features]]&gt;0,"Yes","No")</f>
        <v>Yes</v>
      </c>
      <c r="G21" s="27">
        <f>ROW()-ROW(Categories[[#Headers],[Order]])</f>
        <v>19</v>
      </c>
      <c r="I21" s="25"/>
      <c r="J21" s="25"/>
    </row>
    <row r="22" spans="1:34" ht="15">
      <c r="A22" s="24"/>
      <c r="B22" s="25" t="s">
        <v>287</v>
      </c>
      <c r="C22" s="26" t="s">
        <v>288</v>
      </c>
      <c r="E22" s="26">
        <f>SUMIF(Q_Details[Parent Category],Categories[[#This Row],[Categories]],Q_Details[Relevant Features?])</f>
        <v>0</v>
      </c>
      <c r="F22" s="26" t="str">
        <f>IF(Categories[[#This Row],[Relevant features]]&gt;0,"Yes","No")</f>
        <v>No</v>
      </c>
      <c r="G22" s="33">
        <f>ROW()-ROW(Categories[[#Headers],[Order]])</f>
        <v>20</v>
      </c>
      <c r="I22" s="25"/>
      <c r="J22" s="25"/>
    </row>
    <row r="23" spans="1:34" ht="60">
      <c r="A23" s="24"/>
      <c r="B23" s="25" t="s">
        <v>432</v>
      </c>
      <c r="C23" s="26" t="s">
        <v>515</v>
      </c>
      <c r="E23" s="26">
        <f>SUMIF(Q_Details[Parent Category],Categories[[#This Row],[Categories]],Q_Details[Relevant Features?])</f>
        <v>0</v>
      </c>
      <c r="F23" s="26" t="str">
        <f>IF(Categories[[#This Row],[Relevant features]]&gt;0,"Yes","No")</f>
        <v>No</v>
      </c>
      <c r="G23" s="33">
        <f>ROW()-ROW(Categories[[#Headers],[Order]])</f>
        <v>21</v>
      </c>
      <c r="I23" s="25"/>
      <c r="J23" s="25"/>
    </row>
    <row r="24" spans="1:34" ht="45">
      <c r="B24" s="25" t="s">
        <v>433</v>
      </c>
      <c r="C24" s="26" t="s">
        <v>434</v>
      </c>
      <c r="E24" s="26">
        <f>SUMIF(Q_Details[Parent Category],Categories[[#This Row],[Categories]],Q_Details[Relevant Features?])</f>
        <v>0</v>
      </c>
      <c r="F24" s="26" t="str">
        <f>IF(Categories[[#This Row],[Relevant features]]&gt;0,"Yes","No")</f>
        <v>No</v>
      </c>
      <c r="G24" s="33">
        <f>ROW()-ROW(Categories[[#Headers],[Order]])</f>
        <v>22</v>
      </c>
    </row>
    <row r="27" spans="1:34">
      <c r="I27" s="34" t="s">
        <v>512</v>
      </c>
      <c r="Q27" s="34" t="s">
        <v>513</v>
      </c>
      <c r="T27" s="35" t="s">
        <v>516</v>
      </c>
      <c r="AB27" s="35" t="s">
        <v>756</v>
      </c>
      <c r="AF27" s="35" t="s">
        <v>757</v>
      </c>
    </row>
    <row r="28" spans="1:34" ht="45">
      <c r="B28" s="26" t="s">
        <v>253</v>
      </c>
      <c r="C28" s="26" t="s">
        <v>251</v>
      </c>
      <c r="D28" s="26" t="s">
        <v>252</v>
      </c>
      <c r="E28" s="26" t="s">
        <v>275</v>
      </c>
      <c r="F28" s="26" t="s">
        <v>259</v>
      </c>
      <c r="G28" s="25" t="s">
        <v>498</v>
      </c>
      <c r="I28" s="25" t="s">
        <v>258</v>
      </c>
      <c r="J28" s="25" t="s">
        <v>261</v>
      </c>
      <c r="K28" s="25" t="s">
        <v>262</v>
      </c>
      <c r="L28" s="25" t="s">
        <v>260</v>
      </c>
      <c r="M28" s="28" t="s">
        <v>407</v>
      </c>
      <c r="N28" s="25" t="s">
        <v>251</v>
      </c>
      <c r="O28" s="25" t="s">
        <v>507</v>
      </c>
      <c r="Q28" s="25" t="s">
        <v>514</v>
      </c>
      <c r="R28" s="25" t="s">
        <v>262</v>
      </c>
      <c r="T28" s="36" t="s">
        <v>514</v>
      </c>
      <c r="U28" s="37" t="s">
        <v>261</v>
      </c>
      <c r="V28" s="38" t="s">
        <v>262</v>
      </c>
      <c r="W28" s="39" t="s">
        <v>517</v>
      </c>
      <c r="X28" s="39" t="s">
        <v>528</v>
      </c>
      <c r="Y28" s="39" t="s">
        <v>530</v>
      </c>
      <c r="Z28" s="39" t="s">
        <v>529</v>
      </c>
      <c r="AB28" s="45" t="s">
        <v>514</v>
      </c>
      <c r="AC28" s="46" t="s">
        <v>262</v>
      </c>
      <c r="AD28" s="47" t="s">
        <v>758</v>
      </c>
      <c r="AF28" s="25" t="s">
        <v>514</v>
      </c>
      <c r="AG28" s="25" t="s">
        <v>262</v>
      </c>
      <c r="AH28" s="26" t="s">
        <v>758</v>
      </c>
    </row>
    <row r="29" spans="1:34" ht="30">
      <c r="B29" s="26" t="s">
        <v>436</v>
      </c>
      <c r="C29" s="26" t="s">
        <v>214</v>
      </c>
      <c r="D29" s="26" t="s">
        <v>435</v>
      </c>
      <c r="E29" s="26">
        <f>COUNTIFS(Q_Features[Question],Q_Details[[#This Row],[Question Summary]],Q_Features[Pursued],"Yes")+COUNTIFS(PV_Features[Question],Q_Details[[#This Row],[Question Summary]],PV_Features[Pursued],"Yes")</f>
        <v>0</v>
      </c>
      <c r="F29" s="40" t="str">
        <f>IF(AND(IFERROR(VLOOKUP(Q_Details[[#This Row],[Parent Category]],GeneralQs,3,0)="Yes",FALSE),Q_Details[[#This Row],[Relevant Features?]]&gt;0),"Yes","No")</f>
        <v>No</v>
      </c>
      <c r="G29" s="26">
        <f>VLOOKUP(Q_Details[[#This Row],[Parent Category]],Categories[],6,0)</f>
        <v>1</v>
      </c>
      <c r="I29" s="25" t="s">
        <v>240</v>
      </c>
      <c r="J29" s="25" t="s">
        <v>403</v>
      </c>
      <c r="K29" s="25" t="str">
        <f>_xlfn.XLOOKUP(Q_Features[[#This Row],[feature_part]],Input[Feature ID],Input[Achieved (Y/N)],,0)</f>
        <v>Yes</v>
      </c>
      <c r="L29" s="25" t="str" cm="1">
        <f t="array" aca="1" ref="L29" ca="1">IFERROR(_xlfn.XLOOKUP(Q_Features[[#This Row],[Question]],_xlfn.CHOOSECOLS(_xlfn.ANCHORARRAY('Step 2 - Questionnaire'!A$35),1),OFFSET('Step 2 - Questionnaire'!$D$35,0,0,COUNTA('Step 2 - Questionnaire'!A:A),1),,0),"No")</f>
        <v>No</v>
      </c>
      <c r="N29" s="25" t="str">
        <f>_xlfn.XLOOKUP(Q_Features[[#This Row],[Question]],Q_Details[Question Summary],Q_Details[Parent Category],,0)</f>
        <v>Building/Company Policy</v>
      </c>
      <c r="O29" s="25" t="str">
        <f>Q_Features[[#This Row],[feature_part]]&amp;"-"&amp;Q_Features[[#This Row],[Question]]</f>
        <v>A02.1-Smoking</v>
      </c>
      <c r="Q29" s="25" t="s">
        <v>242</v>
      </c>
      <c r="R29" s="25" t="str">
        <f>_xlfn.XLOOKUP(OG_Docs[[#This Row],[Feature.part]],Input[Feature ID],Input[Achieved (Y/N)],,0)</f>
        <v>Yes</v>
      </c>
      <c r="T29" s="32" t="s">
        <v>250</v>
      </c>
      <c r="U29" s="25" t="s">
        <v>405</v>
      </c>
      <c r="V29" s="32" t="str">
        <f>_xlfn.XLOOKUP(PV_Features[[#This Row],[Feature.part]],Input[Feature ID],Input[Achieved (Y/N)],,0)</f>
        <v>Yes</v>
      </c>
      <c r="W29" s="32" t="s">
        <v>518</v>
      </c>
      <c r="X29" s="32" t="str" cm="1">
        <f t="array" aca="1" ref="X29" ca="1">IFERROR(_xlfn.XLOOKUP(PV_Features[[#This Row],[Question]],_xlfn.CHOOSECOLS(_xlfn.ANCHORARRAY('Step 2 - Questionnaire'!A$35),1),OFFSET('Step 2 - Questionnaire'!$D$35,0,0,COUNTA('Step 2 - Questionnaire'!A:A),1),,0),"No")</f>
        <v>No</v>
      </c>
      <c r="Y29" s="32">
        <f ca="1">IF(PV_Features[[#This Row],[Full PV triggered from this answer?]]="No",0,1)</f>
        <v>0</v>
      </c>
      <c r="Z29" s="32" t="str">
        <f ca="1">IF(SUMIF(PV_Features[Feature.part],PV_Features[[#This Row],[Feature.part]],PV_Features[Binary answer]),"Full",PV_Features[[#This Row],[Scope when no change]])</f>
        <v>Reduced</v>
      </c>
      <c r="AB29" s="25" t="s">
        <v>129</v>
      </c>
      <c r="AC29" s="25" t="str">
        <f>_xlfn.XLOOKUP(Always[[#This Row],[Feature.part]],Input[Feature ID],Input[Achieved (Y/N)],,0)</f>
        <v>No</v>
      </c>
      <c r="AD29" s="26" t="s">
        <v>764</v>
      </c>
      <c r="AF29" s="25" t="s">
        <v>233</v>
      </c>
      <c r="AG29" s="25" t="str">
        <f>_xlfn.XLOOKUP(Always[[#This Row],[Feature.part]],Input[Feature ID],Input[Achieved (Y/N)],,0)</f>
        <v>No</v>
      </c>
      <c r="AH29" s="26" t="s">
        <v>759</v>
      </c>
    </row>
    <row r="30" spans="1:34" ht="30">
      <c r="B30" s="26" t="s">
        <v>241</v>
      </c>
      <c r="C30" s="26" t="s">
        <v>214</v>
      </c>
      <c r="D30" s="26" t="s">
        <v>463</v>
      </c>
      <c r="E30" s="26">
        <f>COUNTIFS(Q_Features[Question],Q_Details[[#This Row],[Question Summary]],Q_Features[Pursued],"Yes")+COUNTIFS(PV_Features[Question],Q_Details[[#This Row],[Question Summary]],PV_Features[Pursued],"Yes")</f>
        <v>0</v>
      </c>
      <c r="F30" s="41" t="str">
        <f>IF(AND(IFERROR(VLOOKUP(Q_Details[[#This Row],[Parent Category]],GeneralQs,3,0)="Yes",FALSE),Q_Details[[#This Row],[Relevant Features?]]&gt;0),"Yes","No")</f>
        <v>No</v>
      </c>
      <c r="G30" s="26">
        <f>VLOOKUP(Q_Details[[#This Row],[Parent Category]],Categories[],6,0)</f>
        <v>1</v>
      </c>
      <c r="I30" s="25" t="s">
        <v>238</v>
      </c>
      <c r="J30" s="25" t="s">
        <v>403</v>
      </c>
      <c r="K30" s="25" t="str">
        <f>_xlfn.XLOOKUP(Q_Features[[#This Row],[feature_part]],Input[Feature ID],Input[Achieved (Y/N)],,0)</f>
        <v>Yes</v>
      </c>
      <c r="L30" s="25" t="str" cm="1">
        <f t="array" aca="1" ref="L30" ca="1">IFERROR(_xlfn.XLOOKUP(Q_Features[[#This Row],[Question]],_xlfn.CHOOSECOLS(_xlfn.ANCHORARRAY('Step 2 - Questionnaire'!A$35),1),OFFSET('Step 2 - Questionnaire'!$D$35,0,0,COUNTA('Step 2 - Questionnaire'!A:A),1),,0),"No")</f>
        <v>No</v>
      </c>
      <c r="N30" s="25" t="str">
        <f>_xlfn.XLOOKUP(Q_Features[[#This Row],[Question]],Q_Details[Question Summary],Q_Details[Parent Category],,0)</f>
        <v>Building/Company Policy</v>
      </c>
      <c r="O30" s="25" t="str">
        <f>Q_Features[[#This Row],[feature_part]]&amp;"-"&amp;Q_Features[[#This Row],[Question]]</f>
        <v>A02.2-Smoking</v>
      </c>
      <c r="Q30" s="25" t="s">
        <v>211</v>
      </c>
      <c r="R30" s="25" t="str">
        <f>_xlfn.XLOOKUP(OG_Docs[[#This Row],[Feature.part]],Input[Feature ID],Input[Achieved (Y/N)],,0)</f>
        <v>No</v>
      </c>
      <c r="T30" s="32" t="s">
        <v>250</v>
      </c>
      <c r="U30" s="32" t="s">
        <v>418</v>
      </c>
      <c r="V30" s="32" t="str">
        <f>_xlfn.XLOOKUP(PV_Features[[#This Row],[Feature.part]],Input[Feature ID],Input[Achieved (Y/N)],,0)</f>
        <v>Yes</v>
      </c>
      <c r="W30" s="32" t="s">
        <v>518</v>
      </c>
      <c r="X30" s="32" t="str" cm="1">
        <f t="array" aca="1" ref="X30" ca="1">IFERROR(_xlfn.XLOOKUP(PV_Features[[#This Row],[Question]],_xlfn.CHOOSECOLS(_xlfn.ANCHORARRAY('Step 2 - Questionnaire'!A$35),1),OFFSET('Step 2 - Questionnaire'!$D$35,0,0,COUNTA('Step 2 - Questionnaire'!A:A),1),,0),"No")</f>
        <v>No</v>
      </c>
      <c r="Y30" s="32">
        <f ca="1">IF(PV_Features[[#This Row],[Full PV triggered from this answer?]]="No",0,1)</f>
        <v>0</v>
      </c>
      <c r="Z30" s="32" t="str">
        <f ca="1">IF(SUMIF(PV_Features[Feature.part],PV_Features[[#This Row],[Feature.part]],PV_Features[Binary answer]),"Full",PV_Features[[#This Row],[Scope when no change]])</f>
        <v>Reduced</v>
      </c>
      <c r="AB30" s="25" t="s">
        <v>17</v>
      </c>
      <c r="AC30" s="25" t="str">
        <f>_xlfn.XLOOKUP(Always[[#This Row],[Feature.part]],Input[Feature ID],Input[Achieved (Y/N)],,0)</f>
        <v>No</v>
      </c>
      <c r="AD30" s="26" t="s">
        <v>765</v>
      </c>
      <c r="AF30" s="25" t="s">
        <v>153</v>
      </c>
      <c r="AG30" s="25" t="str">
        <f>_xlfn.XLOOKUP(Always[[#This Row],[Feature.part]],Input[Feature ID],Input[Achieved (Y/N)],,0)</f>
        <v>No</v>
      </c>
      <c r="AH30" s="26" t="s">
        <v>760</v>
      </c>
    </row>
    <row r="31" spans="1:34" ht="45">
      <c r="B31" s="26" t="s">
        <v>239</v>
      </c>
      <c r="C31" s="26" t="s">
        <v>214</v>
      </c>
      <c r="D31" s="26" t="s">
        <v>475</v>
      </c>
      <c r="E31" s="26">
        <f>COUNTIFS(Q_Features[Question],Q_Details[[#This Row],[Question Summary]],Q_Features[Pursued],"Yes")+COUNTIFS(PV_Features[Question],Q_Details[[#This Row],[Question Summary]],PV_Features[Pursued],"Yes")</f>
        <v>3</v>
      </c>
      <c r="F31" s="42" t="str">
        <f>IF(AND(IFERROR(VLOOKUP(Q_Details[[#This Row],[Parent Category]],GeneralQs,3,0)="Yes",FALSE),Q_Details[[#This Row],[Relevant Features?]]&gt;0),"Yes","No")</f>
        <v>No</v>
      </c>
      <c r="G31" s="26">
        <f>VLOOKUP(Q_Details[[#This Row],[Parent Category]],Categories[],6,0)</f>
        <v>1</v>
      </c>
      <c r="I31" s="25" t="s">
        <v>234</v>
      </c>
      <c r="J31" s="25" t="s">
        <v>405</v>
      </c>
      <c r="K31" s="25" t="str">
        <f>_xlfn.XLOOKUP(Q_Features[[#This Row],[feature_part]],Input[Feature ID],Input[Achieved (Y/N)],,0)</f>
        <v>Yes</v>
      </c>
      <c r="L31" s="25" t="str" cm="1">
        <f t="array" aca="1" ref="L31" ca="1">IFERROR(_xlfn.XLOOKUP(Q_Features[[#This Row],[Question]],_xlfn.CHOOSECOLS(_xlfn.ANCHORARRAY('Step 2 - Questionnaire'!A$35),1),OFFSET('Step 2 - Questionnaire'!$D$35,0,0,COUNTA('Step 2 - Questionnaire'!A:A),1),,0),"No")</f>
        <v>No</v>
      </c>
      <c r="N31" s="25" t="str">
        <f>_xlfn.XLOOKUP(Q_Features[[#This Row],[Question]],Q_Details[Question Summary],Q_Details[Parent Category],,0)</f>
        <v>Mechanical System</v>
      </c>
      <c r="O31" s="25" t="str">
        <f>Q_Features[[#This Row],[feature_part]]&amp;"-"&amp;Q_Features[[#This Row],[Question]]</f>
        <v>A03.1-Ventilation</v>
      </c>
      <c r="Q31" s="25" t="s">
        <v>204</v>
      </c>
      <c r="R31" s="25" t="str">
        <f>_xlfn.XLOOKUP(OG_Docs[[#This Row],[Feature.part]],Input[Feature ID],Input[Achieved (Y/N)],,0)</f>
        <v>No</v>
      </c>
      <c r="T31" s="32" t="s">
        <v>250</v>
      </c>
      <c r="U31" s="32" t="s">
        <v>221</v>
      </c>
      <c r="V31" s="32" t="str">
        <f>_xlfn.XLOOKUP(PV_Features[[#This Row],[Feature.part]],Input[Feature ID],Input[Achieved (Y/N)],,0)</f>
        <v>Yes</v>
      </c>
      <c r="W31" s="32" t="s">
        <v>518</v>
      </c>
      <c r="X31" s="32" t="str" cm="1">
        <f t="array" aca="1" ref="X31" ca="1">IFERROR(_xlfn.XLOOKUP(PV_Features[[#This Row],[Question]],_xlfn.CHOOSECOLS(_xlfn.ANCHORARRAY('Step 2 - Questionnaire'!A$35),1),OFFSET('Step 2 - Questionnaire'!$D$35,0,0,COUNTA('Step 2 - Questionnaire'!A:A),1),,0),"No")</f>
        <v>No</v>
      </c>
      <c r="Y31" s="32">
        <f ca="1">IF(PV_Features[[#This Row],[Full PV triggered from this answer?]]="No",0,1)</f>
        <v>0</v>
      </c>
      <c r="Z31" s="32" t="str">
        <f ca="1">IF(SUMIF(PV_Features[Feature.part],PV_Features[[#This Row],[Feature.part]],PV_Features[Binary answer]),"Full",PV_Features[[#This Row],[Scope when no change]])</f>
        <v>Reduced</v>
      </c>
      <c r="AB31" s="25" t="s">
        <v>16</v>
      </c>
      <c r="AC31" s="25" t="str">
        <f>_xlfn.XLOOKUP(Always[[#This Row],[Feature.part]],Input[Feature ID],Input[Achieved (Y/N)],,0)</f>
        <v>No</v>
      </c>
      <c r="AD31" s="26" t="s">
        <v>765</v>
      </c>
      <c r="AF31" s="25" t="s">
        <v>117</v>
      </c>
      <c r="AG31" s="25" t="str">
        <f>_xlfn.XLOOKUP(Always[[#This Row],[Feature.part]],Input[Feature ID],Input[Achieved (Y/N)],,0)</f>
        <v>No</v>
      </c>
      <c r="AH31" s="26" t="s">
        <v>760</v>
      </c>
    </row>
    <row r="32" spans="1:34" ht="30">
      <c r="B32" s="26" t="s">
        <v>232</v>
      </c>
      <c r="C32" s="26" t="s">
        <v>214</v>
      </c>
      <c r="D32" s="26" t="s">
        <v>231</v>
      </c>
      <c r="E32" s="26">
        <f>COUNTIFS(Q_Features[Question],Q_Details[[#This Row],[Question Summary]],Q_Features[Pursued],"Yes")+COUNTIFS(PV_Features[Question],Q_Details[[#This Row],[Question Summary]],PV_Features[Pursued],"Yes")</f>
        <v>0</v>
      </c>
      <c r="F32" s="41" t="str">
        <f>IF(AND(IFERROR(VLOOKUP(Q_Details[[#This Row],[Parent Category]],GeneralQs,3,0)="Yes",FALSE),Q_Details[[#This Row],[Relevant Features?]]&gt;0),"Yes","No")</f>
        <v>No</v>
      </c>
      <c r="G32" s="26">
        <f>VLOOKUP(Q_Details[[#This Row],[Parent Category]],Categories[],6,0)</f>
        <v>1</v>
      </c>
      <c r="I32" s="25" t="s">
        <v>234</v>
      </c>
      <c r="J32" s="25" t="s">
        <v>222</v>
      </c>
      <c r="K32" s="25" t="str">
        <f>_xlfn.XLOOKUP(Q_Features[[#This Row],[feature_part]],Input[Feature ID],Input[Achieved (Y/N)],,0)</f>
        <v>Yes</v>
      </c>
      <c r="L32" s="25" t="str" cm="1">
        <f t="array" aca="1" ref="L32" ca="1">IFERROR(_xlfn.XLOOKUP(Q_Features[[#This Row],[Question]],_xlfn.CHOOSECOLS(_xlfn.ANCHORARRAY('Step 2 - Questionnaire'!A$35),1),OFFSET('Step 2 - Questionnaire'!$D$35,0,0,COUNTA('Step 2 - Questionnaire'!A:A),1),,0),"No")</f>
        <v>No</v>
      </c>
      <c r="M32" s="28" t="s">
        <v>408</v>
      </c>
      <c r="N32" s="25" t="str">
        <f>_xlfn.XLOOKUP(Q_Features[[#This Row],[Question]],Q_Details[Question Summary],Q_Details[Parent Category],,0)</f>
        <v>Building Envelope</v>
      </c>
      <c r="O32" s="25" t="str">
        <f>Q_Features[[#This Row],[feature_part]]&amp;"-"&amp;Q_Features[[#This Row],[Question]]</f>
        <v>A03.1-Windows</v>
      </c>
      <c r="Q32" s="25" t="s">
        <v>203</v>
      </c>
      <c r="R32" s="25" t="str">
        <f>_xlfn.XLOOKUP(OG_Docs[[#This Row],[Feature.part]],Input[Feature ID],Input[Achieved (Y/N)],,0)</f>
        <v>No</v>
      </c>
      <c r="T32" s="32" t="s">
        <v>247</v>
      </c>
      <c r="U32" s="25" t="s">
        <v>405</v>
      </c>
      <c r="V32" s="32" t="str">
        <f>_xlfn.XLOOKUP(PV_Features[[#This Row],[Feature.part]],Input[Feature ID],Input[Achieved (Y/N)],,0)</f>
        <v>Yes</v>
      </c>
      <c r="W32" s="32" t="s">
        <v>518</v>
      </c>
      <c r="X32" s="32" t="str" cm="1">
        <f t="array" aca="1" ref="X32" ca="1">IFERROR(_xlfn.XLOOKUP(PV_Features[[#This Row],[Question]],_xlfn.CHOOSECOLS(_xlfn.ANCHORARRAY('Step 2 - Questionnaire'!A$35),1),OFFSET('Step 2 - Questionnaire'!$D$35,0,0,COUNTA('Step 2 - Questionnaire'!A:A),1),,0),"No")</f>
        <v>No</v>
      </c>
      <c r="Y32" s="32">
        <f ca="1">IF(PV_Features[[#This Row],[Full PV triggered from this answer?]]="No",0,1)</f>
        <v>0</v>
      </c>
      <c r="Z32" s="32" t="str">
        <f ca="1">IF(SUMIF(PV_Features[Feature.part],PV_Features[[#This Row],[Feature.part]],PV_Features[Binary answer]),"Full",PV_Features[[#This Row],[Scope when no change]])</f>
        <v>Reduced</v>
      </c>
      <c r="AB32" s="25" t="s">
        <v>15</v>
      </c>
      <c r="AC32" s="25" t="str">
        <f>_xlfn.XLOOKUP(Always[[#This Row],[Feature.part]],Input[Feature ID],Input[Achieved (Y/N)],,0)</f>
        <v>No</v>
      </c>
      <c r="AD32" s="26" t="s">
        <v>765</v>
      </c>
      <c r="AF32" s="25" t="s">
        <v>115</v>
      </c>
      <c r="AG32" s="25" t="str">
        <f>_xlfn.XLOOKUP(Always[[#This Row],[Feature.part]],Input[Feature ID],Input[Achieved (Y/N)],,0)</f>
        <v>No</v>
      </c>
      <c r="AH32" s="26" t="s">
        <v>761</v>
      </c>
    </row>
    <row r="33" spans="2:34" ht="30">
      <c r="B33" s="26" t="s">
        <v>229</v>
      </c>
      <c r="C33" s="26" t="s">
        <v>214</v>
      </c>
      <c r="D33" s="26" t="s">
        <v>228</v>
      </c>
      <c r="E33" s="26">
        <f>COUNTIFS(Q_Features[Question],Q_Details[[#This Row],[Question Summary]],Q_Features[Pursued],"Yes")+COUNTIFS(PV_Features[Question],Q_Details[[#This Row],[Question Summary]],PV_Features[Pursued],"Yes")</f>
        <v>0</v>
      </c>
      <c r="F33" s="41" t="str">
        <f>IF(AND(IFERROR(VLOOKUP(Q_Details[[#This Row],[Parent Category]],GeneralQs,3,0)="Yes",FALSE),Q_Details[[#This Row],[Relevant Features?]]&gt;0),"Yes","No")</f>
        <v>No</v>
      </c>
      <c r="G33" s="26">
        <f>VLOOKUP(Q_Details[[#This Row],[Parent Category]],Categories[],6,0)</f>
        <v>1</v>
      </c>
      <c r="I33" s="25" t="s">
        <v>234</v>
      </c>
      <c r="J33" s="25" t="s">
        <v>283</v>
      </c>
      <c r="K33" s="25" t="str">
        <f>_xlfn.XLOOKUP(Q_Features[[#This Row],[feature_part]],Input[Feature ID],Input[Achieved (Y/N)],,0)</f>
        <v>Yes</v>
      </c>
      <c r="L33" s="25" t="str" cm="1">
        <f t="array" aca="1" ref="L33" ca="1">IFERROR(_xlfn.XLOOKUP(Q_Features[[#This Row],[Question]],_xlfn.CHOOSECOLS(_xlfn.ANCHORARRAY('Step 2 - Questionnaire'!A$35),1),OFFSET('Step 2 - Questionnaire'!$D$35,0,0,COUNTA('Step 2 - Questionnaire'!A:A),1),,0),"No")</f>
        <v>No</v>
      </c>
      <c r="N33" s="25" t="str">
        <f>_xlfn.XLOOKUP(Q_Features[[#This Row],[Question]],Q_Details[Question Summary],Q_Details[Parent Category],,0)</f>
        <v>Interior Layout</v>
      </c>
      <c r="O33" s="25" t="str">
        <f>Q_Features[[#This Row],[feature_part]]&amp;"-"&amp;Q_Features[[#This Row],[Question]]</f>
        <v>A03.1-Reprogramming</v>
      </c>
      <c r="Q33" s="25" t="s">
        <v>202</v>
      </c>
      <c r="R33" s="25" t="str">
        <f>_xlfn.XLOOKUP(OG_Docs[[#This Row],[Feature.part]],Input[Feature ID],Input[Achieved (Y/N)],,0)</f>
        <v>No</v>
      </c>
      <c r="T33" s="32" t="s">
        <v>247</v>
      </c>
      <c r="U33" s="32" t="s">
        <v>418</v>
      </c>
      <c r="V33" s="32" t="str">
        <f>_xlfn.XLOOKUP(PV_Features[[#This Row],[Feature.part]],Input[Feature ID],Input[Achieved (Y/N)],,0)</f>
        <v>Yes</v>
      </c>
      <c r="W33" s="32" t="s">
        <v>518</v>
      </c>
      <c r="X33" s="32" t="str" cm="1">
        <f t="array" aca="1" ref="X33" ca="1">IFERROR(_xlfn.XLOOKUP(PV_Features[[#This Row],[Question]],_xlfn.CHOOSECOLS(_xlfn.ANCHORARRAY('Step 2 - Questionnaire'!A$35),1),OFFSET('Step 2 - Questionnaire'!$D$35,0,0,COUNTA('Step 2 - Questionnaire'!A:A),1),,0),"No")</f>
        <v>No</v>
      </c>
      <c r="Y33" s="32">
        <f ca="1">IF(PV_Features[[#This Row],[Full PV triggered from this answer?]]="No",0,1)</f>
        <v>0</v>
      </c>
      <c r="Z33" s="32" t="str">
        <f ca="1">IF(SUMIF(PV_Features[Feature.part],PV_Features[[#This Row],[Feature.part]],PV_Features[Binary answer]),"Full",PV_Features[[#This Row],[Scope when no change]])</f>
        <v>Reduced</v>
      </c>
      <c r="AB33" s="25" t="s">
        <v>14</v>
      </c>
      <c r="AC33" s="25" t="str">
        <f>_xlfn.XLOOKUP(Always[[#This Row],[Feature.part]],Input[Feature ID],Input[Achieved (Y/N)],,0)</f>
        <v>No</v>
      </c>
      <c r="AD33" s="26" t="s">
        <v>765</v>
      </c>
      <c r="AF33" s="25" t="s">
        <v>108</v>
      </c>
      <c r="AG33" s="25" t="str">
        <f>_xlfn.XLOOKUP(Always[[#This Row],[Feature.part]],Input[Feature ID],Input[Achieved (Y/N)],,0)</f>
        <v>No</v>
      </c>
      <c r="AH33" s="26" t="s">
        <v>760</v>
      </c>
    </row>
    <row r="34" spans="2:34" ht="30">
      <c r="B34" s="26" t="s">
        <v>219</v>
      </c>
      <c r="C34" s="26" t="s">
        <v>214</v>
      </c>
      <c r="D34" s="26" t="s">
        <v>218</v>
      </c>
      <c r="E34" s="26">
        <f>COUNTIFS(Q_Features[Question],Q_Details[[#This Row],[Question Summary]],Q_Features[Pursued],"Yes")+COUNTIFS(PV_Features[Question],Q_Details[[#This Row],[Question Summary]],PV_Features[Pursued],"Yes")</f>
        <v>2</v>
      </c>
      <c r="F34" s="41" t="str">
        <f>IF(AND(IFERROR(VLOOKUP(Q_Details[[#This Row],[Parent Category]],GeneralQs,3,0)="Yes",FALSE),Q_Details[[#This Row],[Relevant Features?]]&gt;0),"Yes","No")</f>
        <v>No</v>
      </c>
      <c r="G34" s="26">
        <f>VLOOKUP(Q_Details[[#This Row],[Parent Category]],Categories[],6,0)</f>
        <v>1</v>
      </c>
      <c r="I34" s="25" t="s">
        <v>223</v>
      </c>
      <c r="J34" s="25" t="s">
        <v>405</v>
      </c>
      <c r="K34" s="25" t="str">
        <f>_xlfn.XLOOKUP(Q_Features[[#This Row],[feature_part]],Input[Feature ID],Input[Achieved (Y/N)],,0)</f>
        <v>No</v>
      </c>
      <c r="L34" s="25" t="str" cm="1">
        <f t="array" aca="1" ref="L34" ca="1">IFERROR(_xlfn.XLOOKUP(Q_Features[[#This Row],[Question]],_xlfn.CHOOSECOLS(_xlfn.ANCHORARRAY('Step 2 - Questionnaire'!A$35),1),OFFSET('Step 2 - Questionnaire'!$D$35,0,0,COUNTA('Step 2 - Questionnaire'!A:A),1),,0),"No")</f>
        <v>No</v>
      </c>
      <c r="N34" s="25" t="str">
        <f>_xlfn.XLOOKUP(Q_Features[[#This Row],[Question]],Q_Details[Question Summary],Q_Details[Parent Category],,0)</f>
        <v>Mechanical System</v>
      </c>
      <c r="O34" s="25" t="str">
        <f>Q_Features[[#This Row],[feature_part]]&amp;"-"&amp;Q_Features[[#This Row],[Question]]</f>
        <v>A06.1-Ventilation</v>
      </c>
      <c r="Q34" s="25" t="s">
        <v>198</v>
      </c>
      <c r="R34" s="25" t="str">
        <f>_xlfn.XLOOKUP(OG_Docs[[#This Row],[Feature.part]],Input[Feature ID],Input[Achieved (Y/N)],,0)</f>
        <v>Yes</v>
      </c>
      <c r="T34" s="32" t="s">
        <v>247</v>
      </c>
      <c r="U34" s="32" t="s">
        <v>440</v>
      </c>
      <c r="V34" s="32" t="str">
        <f>_xlfn.XLOOKUP(PV_Features[[#This Row],[Feature.part]],Input[Feature ID],Input[Achieved (Y/N)],,0)</f>
        <v>Yes</v>
      </c>
      <c r="W34" s="32" t="s">
        <v>518</v>
      </c>
      <c r="X34" s="32" t="str" cm="1">
        <f t="array" aca="1" ref="X34" ca="1">IFERROR(_xlfn.XLOOKUP(PV_Features[[#This Row],[Question]],_xlfn.CHOOSECOLS(_xlfn.ANCHORARRAY('Step 2 - Questionnaire'!A$35),1),OFFSET('Step 2 - Questionnaire'!$D$35,0,0,COUNTA('Step 2 - Questionnaire'!A:A),1),,0),"No")</f>
        <v>No</v>
      </c>
      <c r="Y34" s="32">
        <f ca="1">IF(PV_Features[[#This Row],[Full PV triggered from this answer?]]="No",0,1)</f>
        <v>0</v>
      </c>
      <c r="Z34" s="32" t="str">
        <f ca="1">IF(SUMIF(PV_Features[Feature.part],PV_Features[[#This Row],[Feature.part]],PV_Features[Binary answer]),"Full",PV_Features[[#This Row],[Scope when no change]])</f>
        <v>Reduced</v>
      </c>
      <c r="AB34" s="25" t="s">
        <v>13</v>
      </c>
      <c r="AC34" s="25" t="str">
        <f>_xlfn.XLOOKUP(Always[[#This Row],[Feature.part]],Input[Feature ID],Input[Achieved (Y/N)],,0)</f>
        <v>No</v>
      </c>
      <c r="AD34" s="26" t="s">
        <v>765</v>
      </c>
      <c r="AF34" s="25" t="s">
        <v>89</v>
      </c>
      <c r="AG34" s="25" t="str">
        <f>_xlfn.XLOOKUP(Always[[#This Row],[Feature.part]],Input[Feature ID],Input[Achieved (Y/N)],,0)</f>
        <v>No</v>
      </c>
      <c r="AH34" s="26" t="s">
        <v>762</v>
      </c>
    </row>
    <row r="35" spans="2:34" ht="30">
      <c r="B35" s="26" t="s">
        <v>216</v>
      </c>
      <c r="C35" s="26" t="s">
        <v>214</v>
      </c>
      <c r="D35" s="26" t="s">
        <v>215</v>
      </c>
      <c r="E35" s="26">
        <f>COUNTIFS(Q_Features[Question],Q_Details[[#This Row],[Question Summary]],Q_Features[Pursued],"Yes")+COUNTIFS(PV_Features[Question],Q_Details[[#This Row],[Question Summary]],PV_Features[Pursued],"Yes")</f>
        <v>0</v>
      </c>
      <c r="F35" s="41" t="str">
        <f>IF(AND(IFERROR(VLOOKUP(Q_Details[[#This Row],[Parent Category]],GeneralQs,3,0)="Yes",FALSE),Q_Details[[#This Row],[Relevant Features?]]&gt;0),"Yes","No")</f>
        <v>No</v>
      </c>
      <c r="G35" s="26">
        <f>VLOOKUP(Q_Details[[#This Row],[Parent Category]],Categories[],6,0)</f>
        <v>1</v>
      </c>
      <c r="I35" s="25" t="s">
        <v>223</v>
      </c>
      <c r="J35" s="25" t="s">
        <v>283</v>
      </c>
      <c r="K35" s="25" t="str">
        <f>_xlfn.XLOOKUP(Q_Features[[#This Row],[feature_part]],Input[Feature ID],Input[Achieved (Y/N)],,0)</f>
        <v>No</v>
      </c>
      <c r="L35" s="25" t="str" cm="1">
        <f t="array" aca="1" ref="L35" ca="1">IFERROR(_xlfn.XLOOKUP(Q_Features[[#This Row],[Question]],_xlfn.CHOOSECOLS(_xlfn.ANCHORARRAY('Step 2 - Questionnaire'!A$35),1),OFFSET('Step 2 - Questionnaire'!$D$35,0,0,COUNTA('Step 2 - Questionnaire'!A:A),1),,0),"No")</f>
        <v>No</v>
      </c>
      <c r="N35" s="25" t="str">
        <f>_xlfn.XLOOKUP(Q_Features[[#This Row],[Question]],Q_Details[Question Summary],Q_Details[Parent Category],,0)</f>
        <v>Interior Layout</v>
      </c>
      <c r="O35" s="25" t="str">
        <f>Q_Features[[#This Row],[feature_part]]&amp;"-"&amp;Q_Features[[#This Row],[Question]]</f>
        <v>A06.1-Reprogramming</v>
      </c>
      <c r="Q35" s="25" t="s">
        <v>197</v>
      </c>
      <c r="R35" s="25" t="str">
        <f>_xlfn.XLOOKUP(OG_Docs[[#This Row],[Feature.part]],Input[Feature ID],Input[Achieved (Y/N)],,0)</f>
        <v>Yes</v>
      </c>
      <c r="T35" s="32" t="s">
        <v>247</v>
      </c>
      <c r="U35" s="32" t="s">
        <v>296</v>
      </c>
      <c r="V35" s="32" t="str">
        <f>_xlfn.XLOOKUP(PV_Features[[#This Row],[Feature.part]],Input[Feature ID],Input[Achieved (Y/N)],,0)</f>
        <v>Yes</v>
      </c>
      <c r="W35" s="32" t="s">
        <v>518</v>
      </c>
      <c r="X35" s="32" t="str" cm="1">
        <f t="array" aca="1" ref="X35" ca="1">IFERROR(_xlfn.XLOOKUP(PV_Features[[#This Row],[Question]],_xlfn.CHOOSECOLS(_xlfn.ANCHORARRAY('Step 2 - Questionnaire'!A$35),1),OFFSET('Step 2 - Questionnaire'!$D$35,0,0,COUNTA('Step 2 - Questionnaire'!A:A),1),,0),"No")</f>
        <v>No</v>
      </c>
      <c r="Y35" s="32">
        <f ca="1">IF(PV_Features[[#This Row],[Full PV triggered from this answer?]]="No",0,1)</f>
        <v>0</v>
      </c>
      <c r="Z35" s="32" t="str">
        <f ca="1">IF(SUMIF(PV_Features[Feature.part],PV_Features[[#This Row],[Feature.part]],PV_Features[Binary answer]),"Full",PV_Features[[#This Row],[Scope when no change]])</f>
        <v>Reduced</v>
      </c>
      <c r="AB35" s="25" t="s">
        <v>12</v>
      </c>
      <c r="AC35" s="25" t="str">
        <f>_xlfn.XLOOKUP(Always[[#This Row],[Feature.part]],Input[Feature ID],Input[Achieved (Y/N)],,0)</f>
        <v>No</v>
      </c>
      <c r="AD35" s="26" t="s">
        <v>765</v>
      </c>
      <c r="AF35" s="25" t="s">
        <v>88</v>
      </c>
      <c r="AG35" s="25" t="str">
        <f>_xlfn.XLOOKUP(Always[[#This Row],[Feature.part]],Input[Feature ID],Input[Achieved (Y/N)],,0)</f>
        <v>No</v>
      </c>
      <c r="AH35" s="26" t="s">
        <v>762</v>
      </c>
    </row>
    <row r="36" spans="2:34" ht="45">
      <c r="B36" s="26" t="s">
        <v>279</v>
      </c>
      <c r="C36" s="26" t="s">
        <v>214</v>
      </c>
      <c r="D36" s="26" t="s">
        <v>508</v>
      </c>
      <c r="E36" s="26">
        <f>COUNTIFS(Q_Features[Question],Q_Details[[#This Row],[Question Summary]],Q_Features[Pursued],"Yes")+COUNTIFS(PV_Features[Question],Q_Details[[#This Row],[Question Summary]],PV_Features[Pursued],"Yes")</f>
        <v>1</v>
      </c>
      <c r="F36" s="43" t="str">
        <f>IF(AND(IFERROR(VLOOKUP(Q_Details[[#This Row],[Parent Category]],GeneralQs,3,0)="Yes",FALSE),Q_Details[[#This Row],[Relevant Features?]]&gt;0),"Yes","No")</f>
        <v>No</v>
      </c>
      <c r="G36" s="26">
        <f>VLOOKUP(Q_Details[[#This Row],[Parent Category]],Categories[],6,0)</f>
        <v>1</v>
      </c>
      <c r="I36" s="25" t="s">
        <v>223</v>
      </c>
      <c r="J36" s="25" t="s">
        <v>222</v>
      </c>
      <c r="K36" s="25" t="str">
        <f>_xlfn.XLOOKUP(Q_Features[[#This Row],[feature_part]],Input[Feature ID],Input[Achieved (Y/N)],,0)</f>
        <v>No</v>
      </c>
      <c r="L36" s="25" t="str" cm="1">
        <f t="array" aca="1" ref="L36" ca="1">IFERROR(_xlfn.XLOOKUP(Q_Features[[#This Row],[Question]],_xlfn.CHOOSECOLS(_xlfn.ANCHORARRAY('Step 2 - Questionnaire'!A$35),1),OFFSET('Step 2 - Questionnaire'!$D$35,0,0,COUNTA('Step 2 - Questionnaire'!A:A),1),,0),"No")</f>
        <v>No</v>
      </c>
      <c r="M36" s="28" t="s">
        <v>408</v>
      </c>
      <c r="N36" s="25" t="str">
        <f>_xlfn.XLOOKUP(Q_Features[[#This Row],[Question]],Q_Details[Question Summary],Q_Details[Parent Category],,0)</f>
        <v>Building Envelope</v>
      </c>
      <c r="O36" s="25" t="str">
        <f>Q_Features[[#This Row],[feature_part]]&amp;"-"&amp;Q_Features[[#This Row],[Question]]</f>
        <v>A06.1-Windows</v>
      </c>
      <c r="Q36" s="25" t="s">
        <v>190</v>
      </c>
      <c r="R36" s="25" t="str">
        <f>_xlfn.XLOOKUP(OG_Docs[[#This Row],[Feature.part]],Input[Feature ID],Input[Achieved (Y/N)],,0)</f>
        <v>No</v>
      </c>
      <c r="T36" s="32" t="s">
        <v>247</v>
      </c>
      <c r="U36" s="32" t="s">
        <v>289</v>
      </c>
      <c r="V36" s="32" t="str">
        <f>_xlfn.XLOOKUP(PV_Features[[#This Row],[Feature.part]],Input[Feature ID],Input[Achieved (Y/N)],,0)</f>
        <v>Yes</v>
      </c>
      <c r="W36" s="32" t="s">
        <v>518</v>
      </c>
      <c r="X36" s="32" t="str" cm="1">
        <f t="array" aca="1" ref="X36" ca="1">IFERROR(_xlfn.XLOOKUP(PV_Features[[#This Row],[Question]],_xlfn.CHOOSECOLS(_xlfn.ANCHORARRAY('Step 2 - Questionnaire'!A$35),1),OFFSET('Step 2 - Questionnaire'!$D$35,0,0,COUNTA('Step 2 - Questionnaire'!A:A),1),,0),"No")</f>
        <v>No</v>
      </c>
      <c r="Y36" s="32">
        <f ca="1">IF(PV_Features[[#This Row],[Full PV triggered from this answer?]]="No",0,1)</f>
        <v>0</v>
      </c>
      <c r="Z36" s="32" t="str">
        <f ca="1">IF(SUMIF(PV_Features[Feature.part],PV_Features[[#This Row],[Feature.part]],PV_Features[Binary answer]),"Full",PV_Features[[#This Row],[Scope when no change]])</f>
        <v>Reduced</v>
      </c>
      <c r="AB36" s="25" t="s">
        <v>11</v>
      </c>
      <c r="AC36" s="25" t="str">
        <f>_xlfn.XLOOKUP(Always[[#This Row],[Feature.part]],Input[Feature ID],Input[Achieved (Y/N)],,0)</f>
        <v>No</v>
      </c>
      <c r="AD36" s="26" t="s">
        <v>765</v>
      </c>
      <c r="AF36" s="25" t="s">
        <v>87</v>
      </c>
      <c r="AG36" s="25" t="str">
        <f>_xlfn.XLOOKUP(Always[[#This Row],[Feature.part]],Input[Feature ID],Input[Achieved (Y/N)],,0)</f>
        <v>No</v>
      </c>
      <c r="AH36" s="26" t="s">
        <v>762</v>
      </c>
    </row>
    <row r="37" spans="2:34" ht="30">
      <c r="B37" s="26" t="s">
        <v>289</v>
      </c>
      <c r="C37" s="26" t="s">
        <v>214</v>
      </c>
      <c r="D37" s="26" t="s">
        <v>290</v>
      </c>
      <c r="E37" s="26">
        <f>COUNTIFS(Q_Features[Question],Q_Details[[#This Row],[Question Summary]],Q_Features[Pursued],"Yes")+COUNTIFS(PV_Features[Question],Q_Details[[#This Row],[Question Summary]],PV_Features[Pursued],"Yes")</f>
        <v>4</v>
      </c>
      <c r="F37" s="43" t="str">
        <f>IF(AND(IFERROR(VLOOKUP(Q_Details[[#This Row],[Parent Category]],GeneralQs,3,0)="Yes",FALSE),Q_Details[[#This Row],[Relevant Features?]]&gt;0),"Yes","No")</f>
        <v>No</v>
      </c>
      <c r="G37" s="26">
        <f>VLOOKUP(Q_Details[[#This Row],[Parent Category]],Categories[],6,0)</f>
        <v>1</v>
      </c>
      <c r="I37" s="25" t="s">
        <v>220</v>
      </c>
      <c r="J37" s="25" t="s">
        <v>405</v>
      </c>
      <c r="K37" s="25" t="str">
        <f>_xlfn.XLOOKUP(Q_Features[[#This Row],[feature_part]],Input[Feature ID],Input[Achieved (Y/N)],,0)</f>
        <v>No</v>
      </c>
      <c r="L37" s="25" t="str" cm="1">
        <f t="array" aca="1" ref="L37" ca="1">IFERROR(_xlfn.XLOOKUP(Q_Features[[#This Row],[Question]],_xlfn.CHOOSECOLS(_xlfn.ANCHORARRAY('Step 2 - Questionnaire'!A$35),1),OFFSET('Step 2 - Questionnaire'!$D$35,0,0,COUNTA('Step 2 - Questionnaire'!A:A),1),,0),"No")</f>
        <v>No</v>
      </c>
      <c r="N37" s="25" t="str">
        <f>_xlfn.XLOOKUP(Q_Features[[#This Row],[Question]],Q_Details[Question Summary],Q_Details[Parent Category],,0)</f>
        <v>Mechanical System</v>
      </c>
      <c r="O37" s="25" t="str">
        <f>Q_Features[[#This Row],[feature_part]]&amp;"-"&amp;Q_Features[[#This Row],[Question]]</f>
        <v>A06.2-Ventilation</v>
      </c>
      <c r="Q37" s="25" t="s">
        <v>185</v>
      </c>
      <c r="R37" s="25" t="str">
        <f>_xlfn.XLOOKUP(OG_Docs[[#This Row],[Feature.part]],Input[Feature ID],Input[Achieved (Y/N)],,0)</f>
        <v>No</v>
      </c>
      <c r="T37" s="32" t="s">
        <v>247</v>
      </c>
      <c r="U37" s="32" t="s">
        <v>291</v>
      </c>
      <c r="V37" s="32" t="str">
        <f>_xlfn.XLOOKUP(PV_Features[[#This Row],[Feature.part]],Input[Feature ID],Input[Achieved (Y/N)],,0)</f>
        <v>Yes</v>
      </c>
      <c r="W37" s="32" t="s">
        <v>518</v>
      </c>
      <c r="X37" s="32" t="str" cm="1">
        <f t="array" aca="1" ref="X37" ca="1">IFERROR(_xlfn.XLOOKUP(PV_Features[[#This Row],[Question]],_xlfn.CHOOSECOLS(_xlfn.ANCHORARRAY('Step 2 - Questionnaire'!A$35),1),OFFSET('Step 2 - Questionnaire'!$D$35,0,0,COUNTA('Step 2 - Questionnaire'!A:A),1),,0),"No")</f>
        <v>No</v>
      </c>
      <c r="Y37" s="32">
        <f ca="1">IF(PV_Features[[#This Row],[Full PV triggered from this answer?]]="No",0,1)</f>
        <v>0</v>
      </c>
      <c r="Z37" s="32" t="str">
        <f ca="1">IF(SUMIF(PV_Features[Feature.part],PV_Features[[#This Row],[Feature.part]],PV_Features[Binary answer]),"Full",PV_Features[[#This Row],[Scope when no change]])</f>
        <v>Reduced</v>
      </c>
      <c r="AB37" s="25" t="s">
        <v>10</v>
      </c>
      <c r="AC37" s="25" t="str">
        <f>_xlfn.XLOOKUP(Always[[#This Row],[Feature.part]],Input[Feature ID],Input[Achieved (Y/N)],,0)</f>
        <v>No</v>
      </c>
      <c r="AD37" s="26" t="s">
        <v>765</v>
      </c>
      <c r="AF37" s="25" t="s">
        <v>86</v>
      </c>
      <c r="AG37" s="25" t="str">
        <f>_xlfn.XLOOKUP(Always[[#This Row],[Feature.part]],Input[Feature ID],Input[Achieved (Y/N)],,0)</f>
        <v>No</v>
      </c>
      <c r="AH37" s="26" t="s">
        <v>762</v>
      </c>
    </row>
    <row r="38" spans="2:34" ht="30">
      <c r="B38" s="26" t="s">
        <v>522</v>
      </c>
      <c r="C38" s="26" t="s">
        <v>214</v>
      </c>
      <c r="D38" s="26" t="s">
        <v>523</v>
      </c>
      <c r="E38" s="26">
        <f>COUNTIFS(Q_Features[Question],Q_Details[[#This Row],[Question Summary]],Q_Features[Pursued],"Yes")+COUNTIFS(PV_Features[Question],Q_Details[[#This Row],[Question Summary]],PV_Features[Pursued],"Yes")</f>
        <v>0</v>
      </c>
      <c r="F38" s="43" t="str">
        <f>IF(AND(IFERROR(VLOOKUP(Q_Details[[#This Row],[Parent Category]],GeneralQs,3,0)="Yes",FALSE),Q_Details[[#This Row],[Relevant Features?]]&gt;0),"Yes","No")</f>
        <v>No</v>
      </c>
      <c r="G38" s="26">
        <f>VLOOKUP(Q_Details[[#This Row],[Parent Category]],Categories[],6,0)</f>
        <v>1</v>
      </c>
      <c r="I38" s="25" t="s">
        <v>217</v>
      </c>
      <c r="J38" s="25" t="s">
        <v>222</v>
      </c>
      <c r="K38" s="25" t="str">
        <f>_xlfn.XLOOKUP(Q_Features[[#This Row],[feature_part]],Input[Feature ID],Input[Achieved (Y/N)],,0)</f>
        <v>No</v>
      </c>
      <c r="L38" s="25" t="str" cm="1">
        <f t="array" aca="1" ref="L38" ca="1">IFERROR(_xlfn.XLOOKUP(Q_Features[[#This Row],[Question]],_xlfn.CHOOSECOLS(_xlfn.ANCHORARRAY('Step 2 - Questionnaire'!A$35),1),OFFSET('Step 2 - Questionnaire'!$D$35,0,0,COUNTA('Step 2 - Questionnaire'!A:A),1),,0),"No")</f>
        <v>No</v>
      </c>
      <c r="N38" s="25" t="str">
        <f>_xlfn.XLOOKUP(Q_Features[[#This Row],[Question]],Q_Details[Question Summary],Q_Details[Parent Category],,0)</f>
        <v>Building Envelope</v>
      </c>
      <c r="O38" s="25" t="str">
        <f>Q_Features[[#This Row],[feature_part]]&amp;"-"&amp;Q_Features[[#This Row],[Question]]</f>
        <v>A07.1-Windows</v>
      </c>
      <c r="Q38" s="25" t="s">
        <v>136</v>
      </c>
      <c r="R38" s="25" t="str">
        <f>_xlfn.XLOOKUP(OG_Docs[[#This Row],[Feature.part]],Input[Feature ID],Input[Achieved (Y/N)],,0)</f>
        <v>No</v>
      </c>
      <c r="T38" s="32" t="s">
        <v>244</v>
      </c>
      <c r="U38" s="25" t="s">
        <v>405</v>
      </c>
      <c r="V38" s="32" t="str">
        <f>_xlfn.XLOOKUP(PV_Features[[#This Row],[Feature.part]],Input[Feature ID],Input[Achieved (Y/N)],,0)</f>
        <v>Yes</v>
      </c>
      <c r="W38" s="32" t="s">
        <v>518</v>
      </c>
      <c r="X38" s="32" t="str" cm="1">
        <f t="array" aca="1" ref="X38" ca="1">IFERROR(_xlfn.XLOOKUP(PV_Features[[#This Row],[Question]],_xlfn.CHOOSECOLS(_xlfn.ANCHORARRAY('Step 2 - Questionnaire'!A$35),1),OFFSET('Step 2 - Questionnaire'!$D$35,0,0,COUNTA('Step 2 - Questionnaire'!A:A),1),,0),"No")</f>
        <v>No</v>
      </c>
      <c r="Y38" s="32">
        <f ca="1">IF(PV_Features[[#This Row],[Full PV triggered from this answer?]]="No",0,1)</f>
        <v>0</v>
      </c>
      <c r="Z38" s="32" t="str">
        <f ca="1">IF(SUMIF(PV_Features[Feature.part],PV_Features[[#This Row],[Feature.part]],PV_Features[Binary answer]),"Full",PV_Features[[#This Row],[Scope when no change]])</f>
        <v>Reduced</v>
      </c>
      <c r="AB38" s="25" t="s">
        <v>9</v>
      </c>
      <c r="AC38" s="25" t="str">
        <f>_xlfn.XLOOKUP(Always[[#This Row],[Feature.part]],Input[Feature ID],Input[Achieved (Y/N)],,0)</f>
        <v>No</v>
      </c>
      <c r="AD38" s="26" t="s">
        <v>765</v>
      </c>
      <c r="AF38" s="25" t="s">
        <v>85</v>
      </c>
      <c r="AG38" s="25" t="str">
        <f>_xlfn.XLOOKUP(Always[[#This Row],[Feature.part]],Input[Feature ID],Input[Achieved (Y/N)],,0)</f>
        <v>No</v>
      </c>
      <c r="AH38" s="26" t="s">
        <v>762</v>
      </c>
    </row>
    <row r="39" spans="2:34" ht="30">
      <c r="B39" s="26" t="s">
        <v>280</v>
      </c>
      <c r="C39" s="26" t="s">
        <v>214</v>
      </c>
      <c r="D39" s="26" t="s">
        <v>281</v>
      </c>
      <c r="E39" s="26">
        <f>COUNTIFS(Q_Features[Question],Q_Details[[#This Row],[Question Summary]],Q_Features[Pursued],"Yes")+COUNTIFS(PV_Features[Question],Q_Details[[#This Row],[Question Summary]],PV_Features[Pursued],"Yes")</f>
        <v>0</v>
      </c>
      <c r="F39" s="43" t="str">
        <f>IF(AND(IFERROR(VLOOKUP(Q_Details[[#This Row],[Parent Category]],GeneralQs,3,0)="Yes",FALSE),Q_Details[[#This Row],[Relevant Features?]]&gt;0),"Yes","No")</f>
        <v>No</v>
      </c>
      <c r="G39" s="26">
        <f>VLOOKUP(Q_Details[[#This Row],[Parent Category]],Categories[],6,0)</f>
        <v>1</v>
      </c>
      <c r="I39" s="25" t="s">
        <v>217</v>
      </c>
      <c r="J39" s="25" t="s">
        <v>283</v>
      </c>
      <c r="K39" s="25" t="str">
        <f>_xlfn.XLOOKUP(Q_Features[[#This Row],[feature_part]],Input[Feature ID],Input[Achieved (Y/N)],,0)</f>
        <v>No</v>
      </c>
      <c r="L39" s="25" t="str" cm="1">
        <f t="array" aca="1" ref="L39" ca="1">IFERROR(_xlfn.XLOOKUP(Q_Features[[#This Row],[Question]],_xlfn.CHOOSECOLS(_xlfn.ANCHORARRAY('Step 2 - Questionnaire'!A$35),1),OFFSET('Step 2 - Questionnaire'!$D$35,0,0,COUNTA('Step 2 - Questionnaire'!A:A),1),,0),"No")</f>
        <v>No</v>
      </c>
      <c r="N39" s="25" t="str">
        <f>_xlfn.XLOOKUP(Q_Features[[#This Row],[Question]],Q_Details[Question Summary],Q_Details[Parent Category],,0)</f>
        <v>Interior Layout</v>
      </c>
      <c r="O39" s="25" t="str">
        <f>Q_Features[[#This Row],[feature_part]]&amp;"-"&amp;Q_Features[[#This Row],[Question]]</f>
        <v>A07.1-Reprogramming</v>
      </c>
      <c r="Q39" s="25" t="s">
        <v>130</v>
      </c>
      <c r="R39" s="25" t="str">
        <f>_xlfn.XLOOKUP(OG_Docs[[#This Row],[Feature.part]],Input[Feature ID],Input[Achieved (Y/N)],,0)</f>
        <v>Yes</v>
      </c>
      <c r="T39" s="32" t="s">
        <v>244</v>
      </c>
      <c r="U39" s="32" t="s">
        <v>418</v>
      </c>
      <c r="V39" s="32" t="str">
        <f>_xlfn.XLOOKUP(PV_Features[[#This Row],[Feature.part]],Input[Feature ID],Input[Achieved (Y/N)],,0)</f>
        <v>Yes</v>
      </c>
      <c r="W39" s="32" t="s">
        <v>518</v>
      </c>
      <c r="X39" s="32" t="str" cm="1">
        <f t="array" aca="1" ref="X39" ca="1">IFERROR(_xlfn.XLOOKUP(PV_Features[[#This Row],[Question]],_xlfn.CHOOSECOLS(_xlfn.ANCHORARRAY('Step 2 - Questionnaire'!A$35),1),OFFSET('Step 2 - Questionnaire'!$D$35,0,0,COUNTA('Step 2 - Questionnaire'!A:A),1),,0),"No")</f>
        <v>No</v>
      </c>
      <c r="Y39" s="32">
        <f ca="1">IF(PV_Features[[#This Row],[Full PV triggered from this answer?]]="No",0,1)</f>
        <v>0</v>
      </c>
      <c r="Z39" s="32" t="str">
        <f ca="1">IF(SUMIF(PV_Features[Feature.part],PV_Features[[#This Row],[Feature.part]],PV_Features[Binary answer]),"Full",PV_Features[[#This Row],[Scope when no change]])</f>
        <v>Reduced</v>
      </c>
      <c r="AB39" s="25" t="s">
        <v>8</v>
      </c>
      <c r="AC39" s="25" t="str">
        <f>_xlfn.XLOOKUP(Always[[#This Row],[Feature.part]],Input[Feature ID],Input[Achieved (Y/N)],,0)</f>
        <v>No</v>
      </c>
      <c r="AD39" s="26" t="s">
        <v>765</v>
      </c>
      <c r="AH39" s="26"/>
    </row>
    <row r="40" spans="2:34" ht="30">
      <c r="B40" s="26" t="s">
        <v>291</v>
      </c>
      <c r="C40" s="26" t="s">
        <v>214</v>
      </c>
      <c r="D40" s="26" t="s">
        <v>479</v>
      </c>
      <c r="E40" s="26">
        <f>COUNTIFS(Q_Features[Question],Q_Details[[#This Row],[Question Summary]],Q_Features[Pursued],"Yes")+COUNTIFS(PV_Features[Question],Q_Details[[#This Row],[Question Summary]],PV_Features[Pursued],"Yes")</f>
        <v>2</v>
      </c>
      <c r="F40" s="43" t="str">
        <f>IF(AND(IFERROR(VLOOKUP(Q_Details[[#This Row],[Parent Category]],GeneralQs,3,0)="Yes",FALSE),Q_Details[[#This Row],[Relevant Features?]]&gt;0),"Yes","No")</f>
        <v>No</v>
      </c>
      <c r="G40" s="26">
        <f>VLOOKUP(Q_Details[[#This Row],[Parent Category]],Categories[],6,0)</f>
        <v>1</v>
      </c>
      <c r="I40" s="25" t="s">
        <v>213</v>
      </c>
      <c r="J40" s="25" t="s">
        <v>293</v>
      </c>
      <c r="K40" s="25" t="str">
        <f>_xlfn.XLOOKUP(Q_Features[[#This Row],[feature_part]],Input[Feature ID],Input[Achieved (Y/N)],,0)</f>
        <v>No</v>
      </c>
      <c r="L40" s="25" t="str" cm="1">
        <f t="array" aca="1" ref="L40" ca="1">IFERROR(_xlfn.XLOOKUP(Q_Features[[#This Row],[Question]],_xlfn.CHOOSECOLS(_xlfn.ANCHORARRAY('Step 2 - Questionnaire'!A$35),1),OFFSET('Step 2 - Questionnaire'!$D$35,0,0,COUNTA('Step 2 - Questionnaire'!A:A),1),,0),"No")</f>
        <v>No</v>
      </c>
      <c r="N40" s="25" t="str">
        <f>_xlfn.XLOOKUP(Q_Features[[#This Row],[Question]],Q_Details[Question Summary],Q_Details[Parent Category],,0)</f>
        <v>Interior Products</v>
      </c>
      <c r="O40" s="25" t="str">
        <f>Q_Features[[#This Row],[feature_part]]&amp;"-"&amp;Q_Features[[#This Row],[Question]]</f>
        <v>A07.2-Air &amp; Temperature Sensors</v>
      </c>
      <c r="Q40" s="25" t="s">
        <v>53</v>
      </c>
      <c r="R40" s="25" t="str">
        <f>_xlfn.XLOOKUP(OG_Docs[[#This Row],[Feature.part]],Input[Feature ID],Input[Achieved (Y/N)],,0)</f>
        <v>Yes</v>
      </c>
      <c r="T40" s="32" t="s">
        <v>244</v>
      </c>
      <c r="U40" s="32" t="s">
        <v>410</v>
      </c>
      <c r="V40" s="32" t="str">
        <f>_xlfn.XLOOKUP(PV_Features[[#This Row],[Feature.part]],Input[Feature ID],Input[Achieved (Y/N)],,0)</f>
        <v>Yes</v>
      </c>
      <c r="W40" s="32" t="s">
        <v>518</v>
      </c>
      <c r="X40" s="32" t="str" cm="1">
        <f t="array" aca="1" ref="X40" ca="1">IFERROR(_xlfn.XLOOKUP(PV_Features[[#This Row],[Question]],_xlfn.CHOOSECOLS(_xlfn.ANCHORARRAY('Step 2 - Questionnaire'!A$35),1),OFFSET('Step 2 - Questionnaire'!$D$35,0,0,COUNTA('Step 2 - Questionnaire'!A:A),1),,0),"No")</f>
        <v>No</v>
      </c>
      <c r="Y40" s="32">
        <f ca="1">IF(PV_Features[[#This Row],[Full PV triggered from this answer?]]="No",0,1)</f>
        <v>0</v>
      </c>
      <c r="Z40" s="32" t="str">
        <f ca="1">IF(SUMIF(PV_Features[Feature.part],PV_Features[[#This Row],[Feature.part]],PV_Features[Binary answer]),"Full",PV_Features[[#This Row],[Scope when no change]])</f>
        <v>Reduced</v>
      </c>
    </row>
    <row r="41" spans="2:34" ht="30">
      <c r="B41" s="26" t="s">
        <v>292</v>
      </c>
      <c r="C41" s="26" t="s">
        <v>214</v>
      </c>
      <c r="D41" s="26" t="s">
        <v>295</v>
      </c>
      <c r="E41" s="26">
        <f>COUNTIFS(Q_Features[Question],Q_Details[[#This Row],[Question Summary]],Q_Features[Pursued],"Yes")+COUNTIFS(PV_Features[Question],Q_Details[[#This Row],[Question Summary]],PV_Features[Pursued],"Yes")</f>
        <v>2</v>
      </c>
      <c r="F41" s="43" t="str">
        <f>IF(AND(IFERROR(VLOOKUP(Q_Details[[#This Row],[Parent Category]],GeneralQs,3,0)="Yes",FALSE),Q_Details[[#This Row],[Relevant Features?]]&gt;0),"Yes","No")</f>
        <v>No</v>
      </c>
      <c r="G41" s="26">
        <f>VLOOKUP(Q_Details[[#This Row],[Parent Category]],Categories[],6,0)</f>
        <v>1</v>
      </c>
      <c r="I41" s="25" t="s">
        <v>211</v>
      </c>
      <c r="J41" s="25" t="s">
        <v>293</v>
      </c>
      <c r="K41" s="25" t="str">
        <f>_xlfn.XLOOKUP(Q_Features[[#This Row],[feature_part]],Input[Feature ID],Input[Achieved (Y/N)],,0)</f>
        <v>No</v>
      </c>
      <c r="L41" s="25" t="str" cm="1">
        <f t="array" aca="1" ref="L41" ca="1">IFERROR(_xlfn.XLOOKUP(Q_Features[[#This Row],[Question]],_xlfn.CHOOSECOLS(_xlfn.ANCHORARRAY('Step 2 - Questionnaire'!A$35),1),OFFSET('Step 2 - Questionnaire'!$D$35,0,0,COUNTA('Step 2 - Questionnaire'!A:A),1),,0),"No")</f>
        <v>No</v>
      </c>
      <c r="N41" s="25" t="str">
        <f>_xlfn.XLOOKUP(Q_Features[[#This Row],[Question]],Q_Details[Question Summary],Q_Details[Parent Category],,0)</f>
        <v>Interior Products</v>
      </c>
      <c r="O41" s="25" t="str">
        <f>Q_Features[[#This Row],[feature_part]]&amp;"-"&amp;Q_Features[[#This Row],[Question]]</f>
        <v>A08.1-Air &amp; Temperature Sensors</v>
      </c>
      <c r="Q41" s="25" t="s">
        <v>52</v>
      </c>
      <c r="R41" s="25" t="str">
        <f>_xlfn.XLOOKUP(OG_Docs[[#This Row],[Feature.part]],Input[Feature ID],Input[Achieved (Y/N)],,0)</f>
        <v>No</v>
      </c>
      <c r="T41" s="32" t="s">
        <v>230</v>
      </c>
      <c r="U41" s="25" t="s">
        <v>405</v>
      </c>
      <c r="V41" s="32" t="str">
        <f>_xlfn.XLOOKUP(PV_Features[[#This Row],[Feature.part]],Input[Feature ID],Input[Achieved (Y/N)],,0)</f>
        <v>No</v>
      </c>
      <c r="W41" s="32" t="s">
        <v>518</v>
      </c>
      <c r="X41" s="32" t="str" cm="1">
        <f t="array" aca="1" ref="X41" ca="1">IFERROR(_xlfn.XLOOKUP(PV_Features[[#This Row],[Question]],_xlfn.CHOOSECOLS(_xlfn.ANCHORARRAY('Step 2 - Questionnaire'!A$35),1),OFFSET('Step 2 - Questionnaire'!$D$35,0,0,COUNTA('Step 2 - Questionnaire'!A:A),1),,0),"No")</f>
        <v>No</v>
      </c>
      <c r="Y41" s="32">
        <f ca="1">IF(PV_Features[[#This Row],[Full PV triggered from this answer?]]="No",0,1)</f>
        <v>0</v>
      </c>
      <c r="Z41" s="32" t="str">
        <f ca="1">IF(SUMIF(PV_Features[Feature.part],PV_Features[[#This Row],[Feature.part]],PV_Features[Binary answer]),"Full",PV_Features[[#This Row],[Scope when no change]])</f>
        <v>Reduced</v>
      </c>
    </row>
    <row r="42" spans="2:34" ht="30">
      <c r="B42" s="26" t="s">
        <v>293</v>
      </c>
      <c r="C42" s="26" t="s">
        <v>214</v>
      </c>
      <c r="D42" s="26" t="s">
        <v>294</v>
      </c>
      <c r="E42" s="26">
        <f>COUNTIFS(Q_Features[Question],Q_Details[[#This Row],[Question Summary]],Q_Features[Pursued],"Yes")+COUNTIFS(PV_Features[Question],Q_Details[[#This Row],[Question Summary]],PV_Features[Pursued],"Yes")</f>
        <v>2</v>
      </c>
      <c r="F42" s="43" t="str">
        <f>IF(AND(IFERROR(VLOOKUP(Q_Details[[#This Row],[Parent Category]],GeneralQs,3,0)="Yes",FALSE),Q_Details[[#This Row],[Relevant Features?]]&gt;0),"Yes","No")</f>
        <v>No</v>
      </c>
      <c r="G42" s="26">
        <f>VLOOKUP(Q_Details[[#This Row],[Parent Category]],Categories[],6,0)</f>
        <v>1</v>
      </c>
      <c r="I42" s="25" t="s">
        <v>209</v>
      </c>
      <c r="J42" s="25" t="s">
        <v>249</v>
      </c>
      <c r="K42" s="25" t="str">
        <f>_xlfn.XLOOKUP(Q_Features[[#This Row],[feature_part]],Input[Feature ID],Input[Achieved (Y/N)],,0)</f>
        <v>No</v>
      </c>
      <c r="L42" s="25" t="str" cm="1">
        <f t="array" aca="1" ref="L42" ca="1">IFERROR(_xlfn.XLOOKUP(Q_Features[[#This Row],[Question]],_xlfn.CHOOSECOLS(_xlfn.ANCHORARRAY('Step 2 - Questionnaire'!A$35),1),OFFSET('Step 2 - Questionnaire'!$D$35,0,0,COUNTA('Step 2 - Questionnaire'!A:A),1),,0),"No")</f>
        <v>No</v>
      </c>
      <c r="N42" s="25" t="str">
        <f>_xlfn.XLOOKUP(Q_Features[[#This Row],[Question]],Q_Details[Question Summary],Q_Details[Parent Category],,0)</f>
        <v>Building/Company Policy</v>
      </c>
      <c r="O42" s="25" t="str">
        <f>Q_Features[[#This Row],[feature_part]]&amp;"-"&amp;Q_Features[[#This Row],[Question]]</f>
        <v>A08.2-IEQ Test Display</v>
      </c>
      <c r="Q42" s="25" t="s">
        <v>51</v>
      </c>
      <c r="R42" s="25" t="str">
        <f>_xlfn.XLOOKUP(OG_Docs[[#This Row],[Feature.part]],Input[Feature ID],Input[Achieved (Y/N)],,0)</f>
        <v>No</v>
      </c>
      <c r="T42" s="32" t="s">
        <v>230</v>
      </c>
      <c r="U42" s="32" t="s">
        <v>418</v>
      </c>
      <c r="V42" s="32" t="str">
        <f>_xlfn.XLOOKUP(PV_Features[[#This Row],[Feature.part]],Input[Feature ID],Input[Achieved (Y/N)],,0)</f>
        <v>No</v>
      </c>
      <c r="W42" s="32" t="s">
        <v>518</v>
      </c>
      <c r="X42" s="32" t="str" cm="1">
        <f t="array" aca="1" ref="X42" ca="1">IFERROR(_xlfn.XLOOKUP(PV_Features[[#This Row],[Question]],_xlfn.CHOOSECOLS(_xlfn.ANCHORARRAY('Step 2 - Questionnaire'!A$35),1),OFFSET('Step 2 - Questionnaire'!$D$35,0,0,COUNTA('Step 2 - Questionnaire'!A:A),1),,0),"No")</f>
        <v>No</v>
      </c>
      <c r="Y42" s="32">
        <f ca="1">IF(PV_Features[[#This Row],[Full PV triggered from this answer?]]="No",0,1)</f>
        <v>0</v>
      </c>
      <c r="Z42" s="32" t="str">
        <f ca="1">IF(SUMIF(PV_Features[Feature.part],PV_Features[[#This Row],[Feature.part]],PV_Features[Binary answer]),"Full",PV_Features[[#This Row],[Scope when no change]])</f>
        <v>Reduced</v>
      </c>
    </row>
    <row r="43" spans="2:34" ht="30">
      <c r="B43" s="26" t="s">
        <v>296</v>
      </c>
      <c r="C43" s="26" t="s">
        <v>214</v>
      </c>
      <c r="D43" s="26" t="s">
        <v>297</v>
      </c>
      <c r="E43" s="26">
        <f>COUNTIFS(Q_Features[Question],Q_Details[[#This Row],[Question Summary]],Q_Features[Pursued],"Yes")+COUNTIFS(PV_Features[Question],Q_Details[[#This Row],[Question Summary]],PV_Features[Pursued],"Yes")</f>
        <v>6</v>
      </c>
      <c r="F43" s="43" t="str">
        <f>IF(AND(IFERROR(VLOOKUP(Q_Details[[#This Row],[Parent Category]],GeneralQs,3,0)="Yes",FALSE),Q_Details[[#This Row],[Relevant Features?]]&gt;0),"Yes","No")</f>
        <v>No</v>
      </c>
      <c r="G43" s="26">
        <f>VLOOKUP(Q_Details[[#This Row],[Parent Category]],Categories[],6,0)</f>
        <v>1</v>
      </c>
      <c r="I43" s="25" t="s">
        <v>208</v>
      </c>
      <c r="J43" s="25" t="s">
        <v>504</v>
      </c>
      <c r="K43" s="25" t="str">
        <f>_xlfn.XLOOKUP(Q_Features[[#This Row],[feature_part]],Input[Feature ID],Input[Achieved (Y/N)],,0)</f>
        <v>No</v>
      </c>
      <c r="L43" s="25" t="str" cm="1">
        <f t="array" aca="1" ref="L43" ca="1">IFERROR(_xlfn.XLOOKUP(Q_Features[[#This Row],[Question]],_xlfn.CHOOSECOLS(_xlfn.ANCHORARRAY('Step 2 - Questionnaire'!A$35),1),OFFSET('Step 2 - Questionnaire'!$D$35,0,0,COUNTA('Step 2 - Questionnaire'!A:A),1),,0),"No")</f>
        <v>No</v>
      </c>
      <c r="N43" s="25" t="str">
        <f>_xlfn.XLOOKUP(Q_Features[[#This Row],[Question]],Q_Details[Question Summary],Q_Details[Parent Category],,0)</f>
        <v>Building Envelope</v>
      </c>
      <c r="O43" s="25" t="str">
        <f>Q_Features[[#This Row],[feature_part]]&amp;"-"&amp;Q_Features[[#This Row],[Question]]</f>
        <v>A09.1-Entryway doors</v>
      </c>
      <c r="Q43" s="25" t="s">
        <v>50</v>
      </c>
      <c r="R43" s="25" t="str">
        <f>_xlfn.XLOOKUP(OG_Docs[[#This Row],[Feature.part]],Input[Feature ID],Input[Achieved (Y/N)],,0)</f>
        <v>No</v>
      </c>
      <c r="T43" s="32" t="s">
        <v>230</v>
      </c>
      <c r="U43" s="32" t="s">
        <v>221</v>
      </c>
      <c r="V43" s="32" t="str">
        <f>_xlfn.XLOOKUP(PV_Features[[#This Row],[Feature.part]],Input[Feature ID],Input[Achieved (Y/N)],,0)</f>
        <v>No</v>
      </c>
      <c r="W43" s="32" t="s">
        <v>518</v>
      </c>
      <c r="X43" s="32" t="str" cm="1">
        <f t="array" aca="1" ref="X43" ca="1">IFERROR(_xlfn.XLOOKUP(PV_Features[[#This Row],[Question]],_xlfn.CHOOSECOLS(_xlfn.ANCHORARRAY('Step 2 - Questionnaire'!A$35),1),OFFSET('Step 2 - Questionnaire'!$D$35,0,0,COUNTA('Step 2 - Questionnaire'!A:A),1),,0),"No")</f>
        <v>No</v>
      </c>
      <c r="Y43" s="32">
        <f ca="1">IF(PV_Features[[#This Row],[Full PV triggered from this answer?]]="No",0,1)</f>
        <v>0</v>
      </c>
      <c r="Z43" s="32" t="str">
        <f ca="1">IF(SUMIF(PV_Features[Feature.part],PV_Features[[#This Row],[Feature.part]],PV_Features[Binary answer]),"Full",PV_Features[[#This Row],[Scope when no change]])</f>
        <v>Reduced</v>
      </c>
    </row>
    <row r="44" spans="2:34" ht="30">
      <c r="B44" s="26" t="s">
        <v>323</v>
      </c>
      <c r="C44" s="26" t="s">
        <v>214</v>
      </c>
      <c r="D44" s="26" t="s">
        <v>324</v>
      </c>
      <c r="E44" s="26">
        <f>COUNTIFS(Q_Features[Question],Q_Details[[#This Row],[Question Summary]],Q_Features[Pursued],"Yes")+COUNTIFS(PV_Features[Question],Q_Details[[#This Row],[Question Summary]],PV_Features[Pursued],"Yes")</f>
        <v>1</v>
      </c>
      <c r="F44" s="43" t="str">
        <f>IF(AND(IFERROR(VLOOKUP(Q_Details[[#This Row],[Parent Category]],GeneralQs,3,0)="Yes",FALSE),Q_Details[[#This Row],[Relevant Features?]]&gt;0),"Yes","No")</f>
        <v>No</v>
      </c>
      <c r="G44" s="26">
        <f>VLOOKUP(Q_Details[[#This Row],[Parent Category]],Categories[],6,0)</f>
        <v>1</v>
      </c>
      <c r="I44" s="25" t="s">
        <v>208</v>
      </c>
      <c r="J44" s="25" t="s">
        <v>409</v>
      </c>
      <c r="K44" s="25" t="str">
        <f>_xlfn.XLOOKUP(Q_Features[[#This Row],[feature_part]],Input[Feature ID],Input[Achieved (Y/N)],,0)</f>
        <v>No</v>
      </c>
      <c r="L44" s="25" t="str" cm="1">
        <f t="array" aca="1" ref="L44" ca="1">IFERROR(_xlfn.XLOOKUP(Q_Features[[#This Row],[Question]],_xlfn.CHOOSECOLS(_xlfn.ANCHORARRAY('Step 2 - Questionnaire'!A$35),1),OFFSET('Step 2 - Questionnaire'!$D$35,0,0,COUNTA('Step 2 - Questionnaire'!A:A),1),,0),"No")</f>
        <v>No</v>
      </c>
      <c r="N44" s="25" t="str">
        <f>_xlfn.XLOOKUP(Q_Features[[#This Row],[Question]],Q_Details[Question Summary],Q_Details[Parent Category],,0)</f>
        <v>Building Operation</v>
      </c>
      <c r="O44" s="25" t="str">
        <f>Q_Features[[#This Row],[feature_part]]&amp;"-"&amp;Q_Features[[#This Row],[Question]]</f>
        <v>A09.1-Cleaning plans</v>
      </c>
      <c r="Q44" s="25" t="s">
        <v>49</v>
      </c>
      <c r="R44" s="25" t="str">
        <f>_xlfn.XLOOKUP(OG_Docs[[#This Row],[Feature.part]],Input[Feature ID],Input[Achieved (Y/N)],,0)</f>
        <v>No</v>
      </c>
      <c r="T44" s="32" t="s">
        <v>227</v>
      </c>
      <c r="U44" s="25" t="s">
        <v>405</v>
      </c>
      <c r="V44" s="32" t="str">
        <f>_xlfn.XLOOKUP(PV_Features[[#This Row],[Feature.part]],Input[Feature ID],Input[Achieved (Y/N)],,0)</f>
        <v>No</v>
      </c>
      <c r="W44" s="32" t="s">
        <v>518</v>
      </c>
      <c r="X44" s="32" t="str" cm="1">
        <f t="array" aca="1" ref="X44" ca="1">IFERROR(_xlfn.XLOOKUP(PV_Features[[#This Row],[Question]],_xlfn.CHOOSECOLS(_xlfn.ANCHORARRAY('Step 2 - Questionnaire'!A$35),1),OFFSET('Step 2 - Questionnaire'!$D$35,0,0,COUNTA('Step 2 - Questionnaire'!A:A),1),,0),"No")</f>
        <v>No</v>
      </c>
      <c r="Y44" s="32">
        <f ca="1">IF(PV_Features[[#This Row],[Full PV triggered from this answer?]]="No",0,1)</f>
        <v>0</v>
      </c>
      <c r="Z44" s="32" t="str">
        <f ca="1">IF(SUMIF(PV_Features[Feature.part],PV_Features[[#This Row],[Feature.part]],PV_Features[Binary answer]),"Full",PV_Features[[#This Row],[Scope when no change]])</f>
        <v>Reduced</v>
      </c>
    </row>
    <row r="45" spans="2:34" ht="30">
      <c r="B45" s="26" t="s">
        <v>374</v>
      </c>
      <c r="C45" s="26" t="s">
        <v>214</v>
      </c>
      <c r="D45" s="26" t="s">
        <v>375</v>
      </c>
      <c r="E45" s="26">
        <f>COUNTIFS(Q_Features[Question],Q_Details[[#This Row],[Question Summary]],Q_Features[Pursued],"Yes")+COUNTIFS(PV_Features[Question],Q_Details[[#This Row],[Question Summary]],PV_Features[Pursued],"Yes")</f>
        <v>1</v>
      </c>
      <c r="F45" s="43" t="str">
        <f>IF(AND(IFERROR(VLOOKUP(Q_Details[[#This Row],[Parent Category]],GeneralQs,3,0)="Yes",FALSE),Q_Details[[#This Row],[Relevant Features?]]&gt;0),"Yes","No")</f>
        <v>No</v>
      </c>
      <c r="G45" s="26">
        <f>VLOOKUP(Q_Details[[#This Row],[Parent Category]],Categories[],6,0)</f>
        <v>1</v>
      </c>
      <c r="I45" s="25" t="s">
        <v>208</v>
      </c>
      <c r="J45" s="25" t="s">
        <v>505</v>
      </c>
      <c r="K45" s="25" t="str">
        <f>_xlfn.XLOOKUP(Q_Features[[#This Row],[feature_part]],Input[Feature ID],Input[Achieved (Y/N)],,0)</f>
        <v>No</v>
      </c>
      <c r="L45" s="25" t="str" cm="1">
        <f t="array" aca="1" ref="L45" ca="1">IFERROR(_xlfn.XLOOKUP(Q_Features[[#This Row],[Question]],_xlfn.CHOOSECOLS(_xlfn.ANCHORARRAY('Step 2 - Questionnaire'!A$35),1),OFFSET('Step 2 - Questionnaire'!$D$35,0,0,COUNTA('Step 2 - Questionnaire'!A:A),1),,0),"No")</f>
        <v>No</v>
      </c>
      <c r="N45" s="25" t="str">
        <f>_xlfn.XLOOKUP(Q_Features[[#This Row],[Question]],Q_Details[Question Summary],Q_Details[Parent Category],,0)</f>
        <v>Interior Products</v>
      </c>
      <c r="O45" s="25" t="str">
        <f>Q_Features[[#This Row],[feature_part]]&amp;"-"&amp;Q_Features[[#This Row],[Question]]</f>
        <v>A09.1-Interior entryway flooring</v>
      </c>
      <c r="T45" s="32" t="s">
        <v>227</v>
      </c>
      <c r="U45" s="32" t="s">
        <v>418</v>
      </c>
      <c r="V45" s="32" t="str">
        <f>_xlfn.XLOOKUP(PV_Features[[#This Row],[Feature.part]],Input[Feature ID],Input[Achieved (Y/N)],,0)</f>
        <v>No</v>
      </c>
      <c r="W45" s="32" t="s">
        <v>518</v>
      </c>
      <c r="X45" s="32" t="str" cm="1">
        <f t="array" aca="1" ref="X45" ca="1">IFERROR(_xlfn.XLOOKUP(PV_Features[[#This Row],[Question]],_xlfn.CHOOSECOLS(_xlfn.ANCHORARRAY('Step 2 - Questionnaire'!A$35),1),OFFSET('Step 2 - Questionnaire'!$D$35,0,0,COUNTA('Step 2 - Questionnaire'!A:A),1),,0),"No")</f>
        <v>No</v>
      </c>
      <c r="Y45" s="32">
        <f ca="1">IF(PV_Features[[#This Row],[Full PV triggered from this answer?]]="No",0,1)</f>
        <v>0</v>
      </c>
      <c r="Z45" s="32" t="str">
        <f ca="1">IF(SUMIF(PV_Features[Feature.part],PV_Features[[#This Row],[Feature.part]],PV_Features[Binary answer]),"Full",PV_Features[[#This Row],[Scope when no change]])</f>
        <v>Reduced</v>
      </c>
    </row>
    <row r="46" spans="2:34" ht="30">
      <c r="B46" s="26" t="s">
        <v>505</v>
      </c>
      <c r="C46" s="26" t="s">
        <v>214</v>
      </c>
      <c r="D46" s="26" t="s">
        <v>423</v>
      </c>
      <c r="E46" s="26">
        <f>COUNTIFS(Q_Features[Question],Q_Details[[#This Row],[Question Summary]],Q_Features[Pursued],"Yes")+COUNTIFS(PV_Features[Question],Q_Details[[#This Row],[Question Summary]],PV_Features[Pursued],"Yes")</f>
        <v>0</v>
      </c>
      <c r="F46" s="43" t="str">
        <f>IF(AND(IFERROR(VLOOKUP(Q_Details[[#This Row],[Parent Category]],GeneralQs,3,0)="Yes",FALSE),Q_Details[[#This Row],[Relevant Features?]]&gt;0),"Yes","No")</f>
        <v>No</v>
      </c>
      <c r="G46" s="26">
        <f>VLOOKUP(Q_Details[[#This Row],[Parent Category]],Categories[],6,0)</f>
        <v>1</v>
      </c>
      <c r="I46" s="25" t="s">
        <v>208</v>
      </c>
      <c r="J46" s="25" t="s">
        <v>506</v>
      </c>
      <c r="K46" s="25" t="str">
        <f>_xlfn.XLOOKUP(Q_Features[[#This Row],[feature_part]],Input[Feature ID],Input[Achieved (Y/N)],,0)</f>
        <v>No</v>
      </c>
      <c r="L46" s="25" t="str" cm="1">
        <f t="array" aca="1" ref="L46" ca="1">IFERROR(_xlfn.XLOOKUP(Q_Features[[#This Row],[Question]],_xlfn.CHOOSECOLS(_xlfn.ANCHORARRAY('Step 2 - Questionnaire'!A$35),1),OFFSET('Step 2 - Questionnaire'!$D$35,0,0,COUNTA('Step 2 - Questionnaire'!A:A),1),,0),"No")</f>
        <v>No</v>
      </c>
      <c r="N46" s="25" t="str">
        <f>_xlfn.XLOOKUP(Q_Features[[#This Row],[Question]],Q_Details[Question Summary],Q_Details[Parent Category],,0)</f>
        <v>Exterior Design</v>
      </c>
      <c r="O46" s="25" t="str">
        <f>Q_Features[[#This Row],[feature_part]]&amp;"-"&amp;Q_Features[[#This Row],[Question]]</f>
        <v>A09.1-Exterior entryway flooring</v>
      </c>
      <c r="T46" s="32" t="s">
        <v>227</v>
      </c>
      <c r="U46" s="32" t="s">
        <v>440</v>
      </c>
      <c r="V46" s="32" t="str">
        <f>_xlfn.XLOOKUP(PV_Features[[#This Row],[Feature.part]],Input[Feature ID],Input[Achieved (Y/N)],,0)</f>
        <v>No</v>
      </c>
      <c r="W46" s="32" t="s">
        <v>518</v>
      </c>
      <c r="X46" s="32" t="str" cm="1">
        <f t="array" aca="1" ref="X46" ca="1">IFERROR(_xlfn.XLOOKUP(PV_Features[[#This Row],[Question]],_xlfn.CHOOSECOLS(_xlfn.ANCHORARRAY('Step 2 - Questionnaire'!A$35),1),OFFSET('Step 2 - Questionnaire'!$D$35,0,0,COUNTA('Step 2 - Questionnaire'!A:A),1),,0),"No")</f>
        <v>No</v>
      </c>
      <c r="Y46" s="32">
        <f ca="1">IF(PV_Features[[#This Row],[Full PV triggered from this answer?]]="No",0,1)</f>
        <v>0</v>
      </c>
      <c r="Z46" s="32" t="str">
        <f ca="1">IF(SUMIF(PV_Features[Feature.part],PV_Features[[#This Row],[Feature.part]],PV_Features[Binary answer]),"Full",PV_Features[[#This Row],[Scope when no change]])</f>
        <v>Reduced</v>
      </c>
    </row>
    <row r="47" spans="2:34" ht="30">
      <c r="B47" s="26" t="s">
        <v>410</v>
      </c>
      <c r="C47" s="26" t="s">
        <v>214</v>
      </c>
      <c r="D47" s="26" t="s">
        <v>411</v>
      </c>
      <c r="E47" s="26">
        <f>COUNTIFS(Q_Features[Question],Q_Details[[#This Row],[Question Summary]],Q_Features[Pursued],"Yes")+COUNTIFS(PV_Features[Question],Q_Details[[#This Row],[Question Summary]],PV_Features[Pursued],"Yes")</f>
        <v>1</v>
      </c>
      <c r="F47" s="43" t="str">
        <f>IF(AND(IFERROR(VLOOKUP(Q_Details[[#This Row],[Parent Category]],GeneralQs,3,0)="Yes",FALSE),Q_Details[[#This Row],[Relevant Features?]]&gt;0),"Yes","No")</f>
        <v>No</v>
      </c>
      <c r="G47" s="26">
        <f>VLOOKUP(Q_Details[[#This Row],[Parent Category]],Categories[],6,0)</f>
        <v>1</v>
      </c>
      <c r="I47" s="25" t="s">
        <v>207</v>
      </c>
      <c r="J47" s="25" t="s">
        <v>221</v>
      </c>
      <c r="K47" s="25" t="str">
        <f>_xlfn.XLOOKUP(Q_Features[[#This Row],[feature_part]],Input[Feature ID],Input[Achieved (Y/N)],,0)</f>
        <v>No</v>
      </c>
      <c r="L47" s="25" t="str" cm="1">
        <f t="array" aca="1" ref="L47" ca="1">IFERROR(_xlfn.XLOOKUP(Q_Features[[#This Row],[Question]],_xlfn.CHOOSECOLS(_xlfn.ANCHORARRAY('Step 2 - Questionnaire'!A$35),1),OFFSET('Step 2 - Questionnaire'!$D$35,0,0,COUNTA('Step 2 - Questionnaire'!A:A),1),,0),"No")</f>
        <v>No</v>
      </c>
      <c r="N47" s="25" t="str">
        <f>_xlfn.XLOOKUP(Q_Features[[#This Row],[Question]],Q_Details[Question Summary],Q_Details[Parent Category],,0)</f>
        <v>Building Envelope</v>
      </c>
      <c r="O47" s="25" t="str">
        <f>Q_Features[[#This Row],[feature_part]]&amp;"-"&amp;Q_Features[[#This Row],[Question]]</f>
        <v>A09.2-Building Envelope</v>
      </c>
      <c r="T47" s="32" t="s">
        <v>227</v>
      </c>
      <c r="U47" s="32" t="s">
        <v>296</v>
      </c>
      <c r="V47" s="32" t="str">
        <f>_xlfn.XLOOKUP(PV_Features[[#This Row],[Feature.part]],Input[Feature ID],Input[Achieved (Y/N)],,0)</f>
        <v>No</v>
      </c>
      <c r="W47" s="32" t="s">
        <v>518</v>
      </c>
      <c r="X47" s="32" t="str" cm="1">
        <f t="array" aca="1" ref="X47" ca="1">IFERROR(_xlfn.XLOOKUP(PV_Features[[#This Row],[Question]],_xlfn.CHOOSECOLS(_xlfn.ANCHORARRAY('Step 2 - Questionnaire'!A$35),1),OFFSET('Step 2 - Questionnaire'!$D$35,0,0,COUNTA('Step 2 - Questionnaire'!A:A),1),,0),"No")</f>
        <v>No</v>
      </c>
      <c r="Y47" s="32">
        <f ca="1">IF(PV_Features[[#This Row],[Full PV triggered from this answer?]]="No",0,1)</f>
        <v>0</v>
      </c>
      <c r="Z47" s="32" t="str">
        <f ca="1">IF(SUMIF(PV_Features[Feature.part],PV_Features[[#This Row],[Feature.part]],PV_Features[Binary answer]),"Full",PV_Features[[#This Row],[Scope when no change]])</f>
        <v>Reduced</v>
      </c>
    </row>
    <row r="48" spans="2:34" ht="30">
      <c r="B48" s="26" t="s">
        <v>418</v>
      </c>
      <c r="C48" s="26" t="s">
        <v>214</v>
      </c>
      <c r="D48" s="26" t="s">
        <v>464</v>
      </c>
      <c r="E48" s="26">
        <f>COUNTIFS(Q_Features[Question],Q_Details[[#This Row],[Question Summary]],Q_Features[Pursued],"Yes")+COUNTIFS(PV_Features[Question],Q_Details[[#This Row],[Question Summary]],PV_Features[Pursued],"Yes")</f>
        <v>3</v>
      </c>
      <c r="F48" s="43" t="str">
        <f>IF(AND(IFERROR(VLOOKUP(Q_Details[[#This Row],[Parent Category]],GeneralQs,3,0)="Yes",FALSE),Q_Details[[#This Row],[Relevant Features?]]&gt;0),"Yes","No")</f>
        <v>No</v>
      </c>
      <c r="G48" s="26">
        <f>VLOOKUP(Q_Details[[#This Row],[Parent Category]],Categories[],6,0)</f>
        <v>1</v>
      </c>
      <c r="I48" s="25" t="s">
        <v>207</v>
      </c>
      <c r="J48" s="25" t="s">
        <v>222</v>
      </c>
      <c r="K48" s="25" t="str">
        <f>_xlfn.XLOOKUP(Q_Features[[#This Row],[feature_part]],Input[Feature ID],Input[Achieved (Y/N)],,0)</f>
        <v>No</v>
      </c>
      <c r="L48" s="25" t="str" cm="1">
        <f t="array" aca="1" ref="L48" ca="1">IFERROR(_xlfn.XLOOKUP(Q_Features[[#This Row],[Question]],_xlfn.CHOOSECOLS(_xlfn.ANCHORARRAY('Step 2 - Questionnaire'!A$35),1),OFFSET('Step 2 - Questionnaire'!$D$35,0,0,COUNTA('Step 2 - Questionnaire'!A:A),1),,0),"No")</f>
        <v>No</v>
      </c>
      <c r="N48" s="25" t="str">
        <f>_xlfn.XLOOKUP(Q_Features[[#This Row],[Question]],Q_Details[Question Summary],Q_Details[Parent Category],,0)</f>
        <v>Building Envelope</v>
      </c>
      <c r="O48" s="25" t="str">
        <f>Q_Features[[#This Row],[feature_part]]&amp;"-"&amp;Q_Features[[#This Row],[Question]]</f>
        <v>A09.2-Windows</v>
      </c>
      <c r="T48" s="32" t="s">
        <v>227</v>
      </c>
      <c r="U48" s="32" t="s">
        <v>289</v>
      </c>
      <c r="V48" s="32" t="str">
        <f>_xlfn.XLOOKUP(PV_Features[[#This Row],[Feature.part]],Input[Feature ID],Input[Achieved (Y/N)],,0)</f>
        <v>No</v>
      </c>
      <c r="W48" s="32" t="s">
        <v>518</v>
      </c>
      <c r="X48" s="32" t="str" cm="1">
        <f t="array" aca="1" ref="X48" ca="1">IFERROR(_xlfn.XLOOKUP(PV_Features[[#This Row],[Question]],_xlfn.CHOOSECOLS(_xlfn.ANCHORARRAY('Step 2 - Questionnaire'!A$35),1),OFFSET('Step 2 - Questionnaire'!$D$35,0,0,COUNTA('Step 2 - Questionnaire'!A:A),1),,0),"No")</f>
        <v>No</v>
      </c>
      <c r="Y48" s="32">
        <f ca="1">IF(PV_Features[[#This Row],[Full PV triggered from this answer?]]="No",0,1)</f>
        <v>0</v>
      </c>
      <c r="Z48" s="32" t="str">
        <f ca="1">IF(SUMIF(PV_Features[Feature.part],PV_Features[[#This Row],[Feature.part]],PV_Features[Binary answer]),"Full",PV_Features[[#This Row],[Scope when no change]])</f>
        <v>Reduced</v>
      </c>
    </row>
    <row r="49" spans="2:26" ht="15">
      <c r="B49" s="26" t="s">
        <v>440</v>
      </c>
      <c r="C49" s="26" t="s">
        <v>214</v>
      </c>
      <c r="D49" s="26" t="s">
        <v>465</v>
      </c>
      <c r="E49" s="26">
        <f>COUNTIFS(Q_Features[Question],Q_Details[[#This Row],[Question Summary]],Q_Features[Pursued],"Yes")+COUNTIFS(PV_Features[Question],Q_Details[[#This Row],[Question Summary]],PV_Features[Pursued],"Yes")</f>
        <v>3</v>
      </c>
      <c r="F49" s="43" t="str">
        <f>IF(AND(IFERROR(VLOOKUP(Q_Details[[#This Row],[Parent Category]],GeneralQs,3,0)="Yes",FALSE),Q_Details[[#This Row],[Relevant Features?]]&gt;0),"Yes","No")</f>
        <v>No</v>
      </c>
      <c r="G49" s="26">
        <f>VLOOKUP(Q_Details[[#This Row],[Parent Category]],Categories[],6,0)</f>
        <v>1</v>
      </c>
      <c r="I49" s="25" t="s">
        <v>207</v>
      </c>
      <c r="J49" s="25" t="s">
        <v>504</v>
      </c>
      <c r="K49" s="25" t="str">
        <f>_xlfn.XLOOKUP(Q_Features[[#This Row],[feature_part]],Input[Feature ID],Input[Achieved (Y/N)],,0)</f>
        <v>No</v>
      </c>
      <c r="L49" s="25" t="str" cm="1">
        <f t="array" aca="1" ref="L49" ca="1">IFERROR(_xlfn.XLOOKUP(Q_Features[[#This Row],[Question]],_xlfn.CHOOSECOLS(_xlfn.ANCHORARRAY('Step 2 - Questionnaire'!A$35),1),OFFSET('Step 2 - Questionnaire'!$D$35,0,0,COUNTA('Step 2 - Questionnaire'!A:A),1),,0),"No")</f>
        <v>No</v>
      </c>
      <c r="N49" s="25" t="str">
        <f>_xlfn.XLOOKUP(Q_Features[[#This Row],[Question]],Q_Details[Question Summary],Q_Details[Parent Category],,0)</f>
        <v>Building Envelope</v>
      </c>
      <c r="O49" s="25" t="str">
        <f>Q_Features[[#This Row],[feature_part]]&amp;"-"&amp;Q_Features[[#This Row],[Question]]</f>
        <v>A09.2-Entryway doors</v>
      </c>
      <c r="T49" s="32" t="s">
        <v>227</v>
      </c>
      <c r="U49" s="32" t="s">
        <v>291</v>
      </c>
      <c r="V49" s="32" t="str">
        <f>_xlfn.XLOOKUP(PV_Features[[#This Row],[Feature.part]],Input[Feature ID],Input[Achieved (Y/N)],,0)</f>
        <v>No</v>
      </c>
      <c r="W49" s="32" t="s">
        <v>518</v>
      </c>
      <c r="X49" s="32" t="str" cm="1">
        <f t="array" aca="1" ref="X49" ca="1">IFERROR(_xlfn.XLOOKUP(PV_Features[[#This Row],[Question]],_xlfn.CHOOSECOLS(_xlfn.ANCHORARRAY('Step 2 - Questionnaire'!A$35),1),OFFSET('Step 2 - Questionnaire'!$D$35,0,0,COUNTA('Step 2 - Questionnaire'!A:A),1),,0),"No")</f>
        <v>No</v>
      </c>
      <c r="Y49" s="32">
        <f ca="1">IF(PV_Features[[#This Row],[Full PV triggered from this answer?]]="No",0,1)</f>
        <v>0</v>
      </c>
      <c r="Z49" s="32" t="str">
        <f ca="1">IF(SUMIF(PV_Features[Feature.part],PV_Features[[#This Row],[Feature.part]],PV_Features[Binary answer]),"Full",PV_Features[[#This Row],[Scope when no change]])</f>
        <v>Reduced</v>
      </c>
    </row>
    <row r="50" spans="2:26" ht="30">
      <c r="B50" s="26" t="s">
        <v>246</v>
      </c>
      <c r="C50" s="26" t="s">
        <v>224</v>
      </c>
      <c r="D50" s="26" t="s">
        <v>245</v>
      </c>
      <c r="E50" s="26">
        <f>COUNTIFS(Q_Features[Question],Q_Details[[#This Row],[Question Summary]],Q_Features[Pursued],"Yes")+COUNTIFS(PV_Features[Question],Q_Details[[#This Row],[Question Summary]],PV_Features[Pursued],"Yes")</f>
        <v>0</v>
      </c>
      <c r="F50" s="41" t="str">
        <f>IF(AND(IFERROR(VLOOKUP(Q_Details[[#This Row],[Parent Category]],GeneralQs,3,0)="Yes",FALSE),Q_Details[[#This Row],[Relevant Features?]]&gt;0),"Yes","No")</f>
        <v>No</v>
      </c>
      <c r="G50" s="26">
        <f>VLOOKUP(Q_Details[[#This Row],[Parent Category]],Categories[],6,0)</f>
        <v>2</v>
      </c>
      <c r="I50" s="25" t="s">
        <v>206</v>
      </c>
      <c r="J50" s="25" t="s">
        <v>410</v>
      </c>
      <c r="K50" s="25" t="str">
        <f>_xlfn.XLOOKUP(Q_Features[[#This Row],[feature_part]],Input[Feature ID],Input[Achieved (Y/N)],,0)</f>
        <v>No</v>
      </c>
      <c r="L50" s="25" t="str" cm="1">
        <f t="array" aca="1" ref="L50" ca="1">IFERROR(_xlfn.XLOOKUP(Q_Features[[#This Row],[Question]],_xlfn.CHOOSECOLS(_xlfn.ANCHORARRAY('Step 2 - Questionnaire'!A$35),1),OFFSET('Step 2 - Questionnaire'!$D$35,0,0,COUNTA('Step 2 - Questionnaire'!A:A),1),,0),"No")</f>
        <v>No</v>
      </c>
      <c r="N50" s="25" t="str">
        <f>_xlfn.XLOOKUP(Q_Features[[#This Row],[Question]],Q_Details[Question Summary],Q_Details[Parent Category],,0)</f>
        <v>Interior Products</v>
      </c>
      <c r="O50" s="25" t="str">
        <f>Q_Features[[#This Row],[feature_part]]&amp;"-"&amp;Q_Features[[#This Row],[Question]]</f>
        <v>A10.1-Combustion Appliances</v>
      </c>
      <c r="T50" s="32" t="s">
        <v>225</v>
      </c>
      <c r="U50" s="25" t="s">
        <v>405</v>
      </c>
      <c r="V50" s="32" t="str">
        <f>_xlfn.XLOOKUP(PV_Features[[#This Row],[Feature.part]],Input[Feature ID],Input[Achieved (Y/N)],,0)</f>
        <v>No</v>
      </c>
      <c r="W50" s="32" t="s">
        <v>518</v>
      </c>
      <c r="X50" s="32" t="str" cm="1">
        <f t="array" aca="1" ref="X50" ca="1">IFERROR(_xlfn.XLOOKUP(PV_Features[[#This Row],[Question]],_xlfn.CHOOSECOLS(_xlfn.ANCHORARRAY('Step 2 - Questionnaire'!A$35),1),OFFSET('Step 2 - Questionnaire'!$D$35,0,0,COUNTA('Step 2 - Questionnaire'!A:A),1),,0),"No")</f>
        <v>No</v>
      </c>
      <c r="Y50" s="32">
        <f ca="1">IF(PV_Features[[#This Row],[Full PV triggered from this answer?]]="No",0,1)</f>
        <v>0</v>
      </c>
      <c r="Z50" s="32" t="str">
        <f ca="1">IF(SUMIF(PV_Features[Feature.part],PV_Features[[#This Row],[Feature.part]],PV_Features[Binary answer]),"Full",PV_Features[[#This Row],[Scope when no change]])</f>
        <v>Reduced</v>
      </c>
    </row>
    <row r="51" spans="2:26" ht="15">
      <c r="B51" s="26" t="s">
        <v>284</v>
      </c>
      <c r="C51" s="26" t="s">
        <v>224</v>
      </c>
      <c r="D51" s="26" t="s">
        <v>282</v>
      </c>
      <c r="E51" s="26">
        <f>COUNTIFS(Q_Features[Question],Q_Details[[#This Row],[Question Summary]],Q_Features[Pursued],"Yes")+COUNTIFS(PV_Features[Question],Q_Details[[#This Row],[Question Summary]],PV_Features[Pursued],"Yes")</f>
        <v>2</v>
      </c>
      <c r="F51" s="42" t="str">
        <f>IF(AND(IFERROR(VLOOKUP(Q_Details[[#This Row],[Parent Category]],GeneralQs,3,0)="Yes",FALSE),Q_Details[[#This Row],[Relevant Features?]]&gt;0),"Yes","No")</f>
        <v>No</v>
      </c>
      <c r="G51" s="26">
        <f>VLOOKUP(Q_Details[[#This Row],[Parent Category]],Categories[],6,0)</f>
        <v>2</v>
      </c>
      <c r="I51" s="25" t="s">
        <v>206</v>
      </c>
      <c r="J51" s="25" t="s">
        <v>412</v>
      </c>
      <c r="K51" s="25" t="str">
        <f>_xlfn.XLOOKUP(Q_Features[[#This Row],[feature_part]],Input[Feature ID],Input[Achieved (Y/N)],,0)</f>
        <v>No</v>
      </c>
      <c r="L51" s="25" t="str" cm="1">
        <f t="array" aca="1" ref="L51" ca="1">IFERROR(_xlfn.XLOOKUP(Q_Features[[#This Row],[Question]],_xlfn.CHOOSECOLS(_xlfn.ANCHORARRAY('Step 2 - Questionnaire'!A$35),1),OFFSET('Step 2 - Questionnaire'!$D$35,0,0,COUNTA('Step 2 - Questionnaire'!A:A),1),,0),"No")</f>
        <v>No</v>
      </c>
      <c r="N51" s="25" t="str">
        <f>_xlfn.XLOOKUP(Q_Features[[#This Row],[Question]],Q_Details[Question Summary],Q_Details[Parent Category],,0)</f>
        <v>Plumbing System</v>
      </c>
      <c r="O51" s="25" t="str">
        <f>Q_Features[[#This Row],[feature_part]]&amp;"-"&amp;Q_Features[[#This Row],[Question]]</f>
        <v>A10.1-Water heaters</v>
      </c>
      <c r="T51" s="32" t="s">
        <v>225</v>
      </c>
      <c r="U51" s="32" t="s">
        <v>418</v>
      </c>
      <c r="V51" s="32" t="str">
        <f>_xlfn.XLOOKUP(PV_Features[[#This Row],[Feature.part]],Input[Feature ID],Input[Achieved (Y/N)],,0)</f>
        <v>No</v>
      </c>
      <c r="W51" s="32" t="s">
        <v>518</v>
      </c>
      <c r="X51" s="32" t="str" cm="1">
        <f t="array" aca="1" ref="X51" ca="1">IFERROR(_xlfn.XLOOKUP(PV_Features[[#This Row],[Question]],_xlfn.CHOOSECOLS(_xlfn.ANCHORARRAY('Step 2 - Questionnaire'!A$35),1),OFFSET('Step 2 - Questionnaire'!$D$35,0,0,COUNTA('Step 2 - Questionnaire'!A:A),1),,0),"No")</f>
        <v>No</v>
      </c>
      <c r="Y51" s="32">
        <f ca="1">IF(PV_Features[[#This Row],[Full PV triggered from this answer?]]="No",0,1)</f>
        <v>0</v>
      </c>
      <c r="Z51" s="32" t="str">
        <f ca="1">IF(SUMIF(PV_Features[Feature.part],PV_Features[[#This Row],[Feature.part]],PV_Features[Binary answer]),"Full",PV_Features[[#This Row],[Scope when no change]])</f>
        <v>Reduced</v>
      </c>
    </row>
    <row r="52" spans="2:26" ht="30">
      <c r="B52" s="26" t="s">
        <v>283</v>
      </c>
      <c r="C52" s="26" t="s">
        <v>224</v>
      </c>
      <c r="D52" s="26" t="s">
        <v>462</v>
      </c>
      <c r="E52" s="26">
        <f>COUNTIFS(Q_Features[Question],Q_Details[[#This Row],[Question Summary]],Q_Features[Pursued],"Yes")+COUNTIFS(PV_Features[Question],Q_Details[[#This Row],[Question Summary]],PV_Features[Pursued],"Yes")</f>
        <v>4</v>
      </c>
      <c r="F52" s="40" t="str">
        <f>IF(AND(IFERROR(VLOOKUP(Q_Details[[#This Row],[Parent Category]],GeneralQs,3,0)="Yes",FALSE),Q_Details[[#This Row],[Relevant Features?]]&gt;0),"Yes","No")</f>
        <v>No</v>
      </c>
      <c r="G52" s="26">
        <f>VLOOKUP(Q_Details[[#This Row],[Parent Category]],Categories[],6,0)</f>
        <v>2</v>
      </c>
      <c r="I52" s="25" t="s">
        <v>206</v>
      </c>
      <c r="J52" s="25" t="s">
        <v>413</v>
      </c>
      <c r="K52" s="25" t="str">
        <f>_xlfn.XLOOKUP(Q_Features[[#This Row],[feature_part]],Input[Feature ID],Input[Achieved (Y/N)],,0)</f>
        <v>No</v>
      </c>
      <c r="L52" s="25" t="str" cm="1">
        <f t="array" aca="1" ref="L52" ca="1">IFERROR(_xlfn.XLOOKUP(Q_Features[[#This Row],[Question]],_xlfn.CHOOSECOLS(_xlfn.ANCHORARRAY('Step 2 - Questionnaire'!A$35),1),OFFSET('Step 2 - Questionnaire'!$D$35,0,0,COUNTA('Step 2 - Questionnaire'!A:A),1),,0),"No")</f>
        <v>No</v>
      </c>
      <c r="N52" s="25" t="str">
        <f>_xlfn.XLOOKUP(Q_Features[[#This Row],[Question]],Q_Details[Question Summary],Q_Details[Parent Category],,0)</f>
        <v>Mechanical System</v>
      </c>
      <c r="O52" s="25" t="str">
        <f>Q_Features[[#This Row],[feature_part]]&amp;"-"&amp;Q_Features[[#This Row],[Question]]</f>
        <v>A10.1-Building Heating</v>
      </c>
      <c r="T52" s="32" t="s">
        <v>225</v>
      </c>
      <c r="U52" s="32" t="s">
        <v>410</v>
      </c>
      <c r="V52" s="32" t="str">
        <f>_xlfn.XLOOKUP(PV_Features[[#This Row],[Feature.part]],Input[Feature ID],Input[Achieved (Y/N)],,0)</f>
        <v>No</v>
      </c>
      <c r="W52" s="32" t="s">
        <v>518</v>
      </c>
      <c r="X52" s="32" t="str" cm="1">
        <f t="array" aca="1" ref="X52" ca="1">IFERROR(_xlfn.XLOOKUP(PV_Features[[#This Row],[Question]],_xlfn.CHOOSECOLS(_xlfn.ANCHORARRAY('Step 2 - Questionnaire'!A$35),1),OFFSET('Step 2 - Questionnaire'!$D$35,0,0,COUNTA('Step 2 - Questionnaire'!A:A),1),,0),"No")</f>
        <v>No</v>
      </c>
      <c r="Y52" s="32">
        <f ca="1">IF(PV_Features[[#This Row],[Full PV triggered from this answer?]]="No",0,1)</f>
        <v>0</v>
      </c>
      <c r="Z52" s="32" t="str">
        <f ca="1">IF(SUMIF(PV_Features[Feature.part],PV_Features[[#This Row],[Feature.part]],PV_Features[Binary answer]),"Full",PV_Features[[#This Row],[Scope when no change]])</f>
        <v>Reduced</v>
      </c>
    </row>
    <row r="53" spans="2:26" ht="30">
      <c r="B53" s="26" t="s">
        <v>755</v>
      </c>
      <c r="C53" s="26" t="s">
        <v>224</v>
      </c>
      <c r="D53" s="26" t="s">
        <v>754</v>
      </c>
      <c r="E53" s="26">
        <f>COUNTIFS(Q_Features[Question],Q_Details[[#This Row],[Question Summary]],Q_Features[Pursued],"Yes")+COUNTIFS(PV_Features[Question],Q_Details[[#This Row],[Question Summary]],PV_Features[Pursued],"Yes")</f>
        <v>0</v>
      </c>
      <c r="F53" s="43" t="str">
        <f>IF(AND(IFERROR(VLOOKUP(Q_Details[[#This Row],[Parent Category]],GeneralQs,3,0)="Yes",FALSE),Q_Details[[#This Row],[Relevant Features?]]&gt;0),"Yes","No")</f>
        <v>No</v>
      </c>
      <c r="G53" s="26">
        <f>VLOOKUP(Q_Details[[#This Row],[Parent Category]],Categories[],6,0)</f>
        <v>2</v>
      </c>
      <c r="I53" s="25" t="s">
        <v>206</v>
      </c>
      <c r="J53" s="25" t="s">
        <v>415</v>
      </c>
      <c r="K53" s="25" t="str">
        <f>_xlfn.XLOOKUP(Q_Features[[#This Row],[feature_part]],Input[Feature ID],Input[Achieved (Y/N)],,0)</f>
        <v>No</v>
      </c>
      <c r="L53" s="25" t="str" cm="1">
        <f t="array" aca="1" ref="L53" ca="1">IFERROR(_xlfn.XLOOKUP(Q_Features[[#This Row],[Question]],_xlfn.CHOOSECOLS(_xlfn.ANCHORARRAY('Step 2 - Questionnaire'!A$35),1),OFFSET('Step 2 - Questionnaire'!$D$35,0,0,COUNTA('Step 2 - Questionnaire'!A:A),1),,0),"No")</f>
        <v>No</v>
      </c>
      <c r="N53" s="25" t="str">
        <f>_xlfn.XLOOKUP(Q_Features[[#This Row],[Question]],Q_Details[Question Summary],Q_Details[Parent Category],,0)</f>
        <v>Building/Company Policy</v>
      </c>
      <c r="O53" s="25" t="str">
        <f>Q_Features[[#This Row],[feature_part]]&amp;"-"&amp;Q_Features[[#This Row],[Question]]</f>
        <v>A10.1-Idling</v>
      </c>
      <c r="T53" s="32" t="s">
        <v>201</v>
      </c>
      <c r="U53" s="32" t="s">
        <v>441</v>
      </c>
      <c r="V53" s="32" t="str">
        <f>_xlfn.XLOOKUP(PV_Features[[#This Row],[Feature.part]],Input[Feature ID],Input[Achieved (Y/N)],,0)</f>
        <v>Yes</v>
      </c>
      <c r="W53" s="32" t="s">
        <v>519</v>
      </c>
      <c r="X53" s="32" t="str" cm="1">
        <f t="array" aca="1" ref="X53" ca="1">IFERROR(_xlfn.XLOOKUP(PV_Features[[#This Row],[Question]],_xlfn.CHOOSECOLS(_xlfn.ANCHORARRAY('Step 2 - Questionnaire'!A$35),1),OFFSET('Step 2 - Questionnaire'!$D$35,0,0,COUNTA('Step 2 - Questionnaire'!A:A),1),,0),"No")</f>
        <v>No</v>
      </c>
      <c r="Y53" s="32">
        <f ca="1">IF(PV_Features[[#This Row],[Full PV triggered from this answer?]]="No",0,1)</f>
        <v>0</v>
      </c>
      <c r="Z53" s="32" t="str">
        <f ca="1">IF(SUMIF(PV_Features[Feature.part],PV_Features[[#This Row],[Feature.part]],PV_Features[Binary answer]),"Full",PV_Features[[#This Row],[Scope when no change]])</f>
        <v>Full</v>
      </c>
    </row>
    <row r="54" spans="2:26" ht="30">
      <c r="B54" s="26" t="s">
        <v>342</v>
      </c>
      <c r="C54" s="26" t="s">
        <v>224</v>
      </c>
      <c r="D54" s="26" t="s">
        <v>343</v>
      </c>
      <c r="E54" s="26">
        <f>COUNTIFS(Q_Features[Question],Q_Details[[#This Row],[Question Summary]],Q_Features[Pursued],"Yes")+COUNTIFS(PV_Features[Question],Q_Details[[#This Row],[Question Summary]],PV_Features[Pursued],"Yes")</f>
        <v>0</v>
      </c>
      <c r="F54" s="40" t="str">
        <f>IF(AND(IFERROR(VLOOKUP(Q_Details[[#This Row],[Parent Category]],GeneralQs,3,0)="Yes",FALSE),Q_Details[[#This Row],[Relevant Features?]]&gt;0),"Yes","No")</f>
        <v>No</v>
      </c>
      <c r="G54" s="26">
        <f>VLOOKUP(Q_Details[[#This Row],[Parent Category]],Categories[],6,0)</f>
        <v>2</v>
      </c>
      <c r="I54" s="25" t="s">
        <v>205</v>
      </c>
      <c r="J54" s="25" t="s">
        <v>405</v>
      </c>
      <c r="K54" s="25" t="str">
        <f>_xlfn.XLOOKUP(Q_Features[[#This Row],[feature_part]],Input[Feature ID],Input[Achieved (Y/N)],,0)</f>
        <v>No</v>
      </c>
      <c r="L54" s="25" t="str" cm="1">
        <f t="array" aca="1" ref="L54" ca="1">IFERROR(_xlfn.XLOOKUP(Q_Features[[#This Row],[Question]],_xlfn.CHOOSECOLS(_xlfn.ANCHORARRAY('Step 2 - Questionnaire'!A$35),1),OFFSET('Step 2 - Questionnaire'!$D$35,0,0,COUNTA('Step 2 - Questionnaire'!A:A),1),,0),"No")</f>
        <v>No</v>
      </c>
      <c r="N54" s="25" t="str">
        <f>_xlfn.XLOOKUP(Q_Features[[#This Row],[Question]],Q_Details[Question Summary],Q_Details[Parent Category],,0)</f>
        <v>Mechanical System</v>
      </c>
      <c r="O54" s="25" t="str">
        <f>Q_Features[[#This Row],[feature_part]]&amp;"-"&amp;Q_Features[[#This Row],[Question]]</f>
        <v>A11.1-Ventilation</v>
      </c>
      <c r="T54" s="32" t="s">
        <v>201</v>
      </c>
      <c r="U54" s="32" t="s">
        <v>239</v>
      </c>
      <c r="V54" s="32" t="str">
        <f>_xlfn.XLOOKUP(PV_Features[[#This Row],[Feature.part]],Input[Feature ID],Input[Achieved (Y/N)],,0)</f>
        <v>Yes</v>
      </c>
      <c r="W54" s="32" t="s">
        <v>519</v>
      </c>
      <c r="X54" s="32" t="str" cm="1">
        <f t="array" aca="1" ref="X54" ca="1">IFERROR(_xlfn.XLOOKUP(PV_Features[[#This Row],[Question]],_xlfn.CHOOSECOLS(_xlfn.ANCHORARRAY('Step 2 - Questionnaire'!A$35),1),OFFSET('Step 2 - Questionnaire'!$D$35,0,0,COUNTA('Step 2 - Questionnaire'!A:A),1),,0),"No")</f>
        <v>No</v>
      </c>
      <c r="Y54" s="32">
        <f ca="1">IF(PV_Features[[#This Row],[Full PV triggered from this answer?]]="No",0,1)</f>
        <v>0</v>
      </c>
      <c r="Z54" s="32" t="str">
        <f ca="1">IF(SUMIF(PV_Features[Feature.part],PV_Features[[#This Row],[Feature.part]],PV_Features[Binary answer]),"Full",PV_Features[[#This Row],[Scope when no change]])</f>
        <v>Full</v>
      </c>
    </row>
    <row r="55" spans="2:26" ht="30">
      <c r="B55" s="26" t="s">
        <v>268</v>
      </c>
      <c r="C55" s="26" t="s">
        <v>392</v>
      </c>
      <c r="D55" s="26" t="s">
        <v>272</v>
      </c>
      <c r="E55" s="26">
        <f>COUNTIFS(Q_Features[Question],Q_Details[[#This Row],[Question Summary]],Q_Features[Pursued],"Yes")+COUNTIFS(PV_Features[Question],Q_Details[[#This Row],[Question Summary]],PV_Features[Pursued],"Yes")</f>
        <v>0</v>
      </c>
      <c r="F55" s="40" t="str">
        <f>IF(AND(IFERROR(VLOOKUP(Q_Details[[#This Row],[Parent Category]],GeneralQs,3,0)="Yes",FALSE),Q_Details[[#This Row],[Relevant Features?]]&gt;0),"Yes","No")</f>
        <v>No</v>
      </c>
      <c r="G55" s="26">
        <f>VLOOKUP(Q_Details[[#This Row],[Parent Category]],Categories[],6,0)</f>
        <v>3</v>
      </c>
      <c r="I55" s="25" t="s">
        <v>205</v>
      </c>
      <c r="J55" s="25" t="s">
        <v>410</v>
      </c>
      <c r="K55" s="25" t="str">
        <f>_xlfn.XLOOKUP(Q_Features[[#This Row],[feature_part]],Input[Feature ID],Input[Achieved (Y/N)],,0)</f>
        <v>No</v>
      </c>
      <c r="L55" s="25" t="str" cm="1">
        <f t="array" aca="1" ref="L55" ca="1">IFERROR(_xlfn.XLOOKUP(Q_Features[[#This Row],[Question]],_xlfn.CHOOSECOLS(_xlfn.ANCHORARRAY('Step 2 - Questionnaire'!A$35),1),OFFSET('Step 2 - Questionnaire'!$D$35,0,0,COUNTA('Step 2 - Questionnaire'!A:A),1),,0),"No")</f>
        <v>No</v>
      </c>
      <c r="N55" s="25" t="str">
        <f>_xlfn.XLOOKUP(Q_Features[[#This Row],[Question]],Q_Details[Question Summary],Q_Details[Parent Category],,0)</f>
        <v>Interior Products</v>
      </c>
      <c r="O55" s="25" t="str">
        <f>Q_Features[[#This Row],[feature_part]]&amp;"-"&amp;Q_Features[[#This Row],[Question]]</f>
        <v>A11.1-Combustion Appliances</v>
      </c>
      <c r="T55" s="32" t="s">
        <v>200</v>
      </c>
      <c r="U55" s="32" t="s">
        <v>441</v>
      </c>
      <c r="V55" s="32" t="str">
        <f>_xlfn.XLOOKUP(PV_Features[[#This Row],[Feature.part]],Input[Feature ID],Input[Achieved (Y/N)],,0)</f>
        <v>Yes</v>
      </c>
      <c r="W55" s="32" t="s">
        <v>519</v>
      </c>
      <c r="X55" s="32" t="str" cm="1">
        <f t="array" aca="1" ref="X55" ca="1">IFERROR(_xlfn.XLOOKUP(PV_Features[[#This Row],[Question]],_xlfn.CHOOSECOLS(_xlfn.ANCHORARRAY('Step 2 - Questionnaire'!A$35),1),OFFSET('Step 2 - Questionnaire'!$D$35,0,0,COUNTA('Step 2 - Questionnaire'!A:A),1),,0),"No")</f>
        <v>No</v>
      </c>
      <c r="Y55" s="32">
        <f ca="1">IF(PV_Features[[#This Row],[Full PV triggered from this answer?]]="No",0,1)</f>
        <v>0</v>
      </c>
      <c r="Z55" s="32" t="str">
        <f ca="1">IF(SUMIF(PV_Features[Feature.part],PV_Features[[#This Row],[Feature.part]],PV_Features[Binary answer]),"Full",PV_Features[[#This Row],[Scope when no change]])</f>
        <v>Full</v>
      </c>
    </row>
    <row r="56" spans="2:26" ht="30">
      <c r="B56" s="26" t="s">
        <v>314</v>
      </c>
      <c r="C56" s="26" t="s">
        <v>392</v>
      </c>
      <c r="D56" s="26" t="s">
        <v>315</v>
      </c>
      <c r="E56" s="26">
        <f>COUNTIFS(Q_Features[Question],Q_Details[[#This Row],[Question Summary]],Q_Features[Pursued],"Yes")+COUNTIFS(PV_Features[Question],Q_Details[[#This Row],[Question Summary]],PV_Features[Pursued],"Yes")</f>
        <v>0</v>
      </c>
      <c r="F56" s="40" t="str">
        <f>IF(AND(IFERROR(VLOOKUP(Q_Details[[#This Row],[Parent Category]],GeneralQs,3,0)="Yes",FALSE),Q_Details[[#This Row],[Relevant Features?]]&gt;0),"Yes","No")</f>
        <v>No</v>
      </c>
      <c r="G56" s="26">
        <f>VLOOKUP(Q_Details[[#This Row],[Parent Category]],Categories[],6,0)</f>
        <v>3</v>
      </c>
      <c r="I56" s="25" t="s">
        <v>204</v>
      </c>
      <c r="J56" s="25" t="s">
        <v>416</v>
      </c>
      <c r="K56" s="25" t="str">
        <f>_xlfn.XLOOKUP(Q_Features[[#This Row],[feature_part]],Input[Feature ID],Input[Achieved (Y/N)],,0)</f>
        <v>No</v>
      </c>
      <c r="L56" s="25" t="str" cm="1">
        <f t="array" aca="1" ref="L56" ca="1">IFERROR(_xlfn.XLOOKUP(Q_Features[[#This Row],[Question]],_xlfn.CHOOSECOLS(_xlfn.ANCHORARRAY('Step 2 - Questionnaire'!A$35),1),OFFSET('Step 2 - Questionnaire'!$D$35,0,0,COUNTA('Step 2 - Questionnaire'!A:A),1),,0),"No")</f>
        <v>No</v>
      </c>
      <c r="N56" s="25" t="str">
        <f>_xlfn.XLOOKUP(Q_Features[[#This Row],[Question]],Q_Details[Question Summary],Q_Details[Parent Category],,0)</f>
        <v>Mechanical System</v>
      </c>
      <c r="O56" s="25" t="str">
        <f>Q_Features[[#This Row],[feature_part]]&amp;"-"&amp;Q_Features[[#This Row],[Question]]</f>
        <v>A12.1-Air treatment systems</v>
      </c>
      <c r="T56" s="32" t="s">
        <v>200</v>
      </c>
      <c r="U56" s="32" t="s">
        <v>239</v>
      </c>
      <c r="V56" s="32" t="str">
        <f>_xlfn.XLOOKUP(PV_Features[[#This Row],[Feature.part]],Input[Feature ID],Input[Achieved (Y/N)],,0)</f>
        <v>Yes</v>
      </c>
      <c r="W56" s="32" t="s">
        <v>518</v>
      </c>
      <c r="X56" s="32" t="str" cm="1">
        <f t="array" aca="1" ref="X56" ca="1">IFERROR(_xlfn.XLOOKUP(PV_Features[[#This Row],[Question]],_xlfn.CHOOSECOLS(_xlfn.ANCHORARRAY('Step 2 - Questionnaire'!A$35),1),OFFSET('Step 2 - Questionnaire'!$D$35,0,0,COUNTA('Step 2 - Questionnaire'!A:A),1),,0),"No")</f>
        <v>No</v>
      </c>
      <c r="Y56" s="32">
        <f ca="1">IF(PV_Features[[#This Row],[Full PV triggered from this answer?]]="No",0,1)</f>
        <v>0</v>
      </c>
      <c r="Z56" s="32" t="str">
        <f ca="1">IF(SUMIF(PV_Features[Feature.part],PV_Features[[#This Row],[Feature.part]],PV_Features[Binary answer]),"Full",PV_Features[[#This Row],[Scope when no change]])</f>
        <v>Reduced</v>
      </c>
    </row>
    <row r="57" spans="2:26" ht="30">
      <c r="B57" s="26" t="s">
        <v>320</v>
      </c>
      <c r="C57" s="26" t="s">
        <v>392</v>
      </c>
      <c r="D57" s="26" t="s">
        <v>372</v>
      </c>
      <c r="E57" s="26">
        <f>COUNTIFS(Q_Features[Question],Q_Details[[#This Row],[Question Summary]],Q_Features[Pursued],"Yes")+COUNTIFS(PV_Features[Question],Q_Details[[#This Row],[Question Summary]],PV_Features[Pursued],"Yes")</f>
        <v>1</v>
      </c>
      <c r="F57" s="40" t="str">
        <f>IF(AND(IFERROR(VLOOKUP(Q_Details[[#This Row],[Parent Category]],GeneralQs,3,0)="Yes",FALSE),Q_Details[[#This Row],[Relevant Features?]]&gt;0),"Yes","No")</f>
        <v>No</v>
      </c>
      <c r="G57" s="26">
        <f>VLOOKUP(Q_Details[[#This Row],[Parent Category]],Categories[],6,0)</f>
        <v>3</v>
      </c>
      <c r="I57" s="25" t="s">
        <v>203</v>
      </c>
      <c r="J57" s="25" t="s">
        <v>405</v>
      </c>
      <c r="K57" s="25" t="str">
        <f>_xlfn.XLOOKUP(Q_Features[[#This Row],[feature_part]],Input[Feature ID],Input[Achieved (Y/N)],,0)</f>
        <v>No</v>
      </c>
      <c r="L57" s="25" t="str" cm="1">
        <f t="array" aca="1" ref="L57" ca="1">IFERROR(_xlfn.XLOOKUP(Q_Features[[#This Row],[Question]],_xlfn.CHOOSECOLS(_xlfn.ANCHORARRAY('Step 2 - Questionnaire'!A$35),1),OFFSET('Step 2 - Questionnaire'!$D$35,0,0,COUNTA('Step 2 - Questionnaire'!A:A),1),,0),"No")</f>
        <v>No</v>
      </c>
      <c r="N57" s="25" t="str">
        <f>_xlfn.XLOOKUP(Q_Features[[#This Row],[Question]],Q_Details[Question Summary],Q_Details[Parent Category],,0)</f>
        <v>Mechanical System</v>
      </c>
      <c r="O57" s="25" t="str">
        <f>Q_Features[[#This Row],[feature_part]]&amp;"-"&amp;Q_Features[[#This Row],[Question]]</f>
        <v>A13.1-Ventilation</v>
      </c>
      <c r="T57" s="32" t="s">
        <v>199</v>
      </c>
      <c r="U57" s="32" t="s">
        <v>441</v>
      </c>
      <c r="V57" s="32" t="str">
        <f>_xlfn.XLOOKUP(PV_Features[[#This Row],[Feature.part]],Input[Feature ID],Input[Achieved (Y/N)],,0)</f>
        <v>Yes</v>
      </c>
      <c r="W57" s="32" t="s">
        <v>518</v>
      </c>
      <c r="X57" s="32" t="str" cm="1">
        <f t="array" aca="1" ref="X57" ca="1">IFERROR(_xlfn.XLOOKUP(PV_Features[[#This Row],[Question]],_xlfn.CHOOSECOLS(_xlfn.ANCHORARRAY('Step 2 - Questionnaire'!A$35),1),OFFSET('Step 2 - Questionnaire'!$D$35,0,0,COUNTA('Step 2 - Questionnaire'!A:A),1),,0),"No")</f>
        <v>No</v>
      </c>
      <c r="Y57" s="32">
        <f ca="1">IF(PV_Features[[#This Row],[Full PV triggered from this answer?]]="No",0,1)</f>
        <v>0</v>
      </c>
      <c r="Z57" s="32" t="str">
        <f ca="1">IF(SUMIF(PV_Features[Feature.part],PV_Features[[#This Row],[Feature.part]],PV_Features[Binary answer]),"Full",PV_Features[[#This Row],[Scope when no change]])</f>
        <v>Reduced</v>
      </c>
    </row>
    <row r="58" spans="2:26" ht="30">
      <c r="B58" s="26" t="s">
        <v>495</v>
      </c>
      <c r="C58" s="26" t="s">
        <v>392</v>
      </c>
      <c r="D58" s="26" t="s">
        <v>496</v>
      </c>
      <c r="E58" s="26">
        <f>COUNTIFS(Q_Features[Question],Q_Details[[#This Row],[Question Summary]],Q_Features[Pursued],"Yes")+COUNTIFS(PV_Features[Question],Q_Details[[#This Row],[Question Summary]],PV_Features[Pursued],"Yes")</f>
        <v>0</v>
      </c>
      <c r="F58" s="40" t="str">
        <f>IF(AND(IFERROR(VLOOKUP(Q_Details[[#This Row],[Parent Category]],GeneralQs,3,0)="Yes",FALSE),Q_Details[[#This Row],[Relevant Features?]]&gt;0),"Yes","No")</f>
        <v>No</v>
      </c>
      <c r="G58" s="26">
        <f>VLOOKUP(Q_Details[[#This Row],[Parent Category]],Categories[],6,0)</f>
        <v>3</v>
      </c>
      <c r="I58" s="25" t="s">
        <v>203</v>
      </c>
      <c r="J58" s="25" t="s">
        <v>418</v>
      </c>
      <c r="K58" s="25" t="str">
        <f>_xlfn.XLOOKUP(Q_Features[[#This Row],[feature_part]],Input[Feature ID],Input[Achieved (Y/N)],,0)</f>
        <v>No</v>
      </c>
      <c r="L58" s="25" t="str" cm="1">
        <f t="array" aca="1" ref="L58" ca="1">IFERROR(_xlfn.XLOOKUP(Q_Features[[#This Row],[Question]],_xlfn.CHOOSECOLS(_xlfn.ANCHORARRAY('Step 2 - Questionnaire'!A$35),1),OFFSET('Step 2 - Questionnaire'!$D$35,0,0,COUNTA('Step 2 - Questionnaire'!A:A),1),,0),"No")</f>
        <v>No</v>
      </c>
      <c r="N58" s="25" t="str">
        <f>_xlfn.XLOOKUP(Q_Features[[#This Row],[Question]],Q_Details[Question Summary],Q_Details[Parent Category],,0)</f>
        <v>Interior Products</v>
      </c>
      <c r="O58" s="25" t="str">
        <f>Q_Features[[#This Row],[feature_part]]&amp;"-"&amp;Q_Features[[#This Row],[Question]]</f>
        <v>A13.1-Standalone Air Treatment</v>
      </c>
      <c r="T58" s="32" t="s">
        <v>199</v>
      </c>
      <c r="U58" s="32" t="s">
        <v>239</v>
      </c>
      <c r="V58" s="32" t="str">
        <f>_xlfn.XLOOKUP(PV_Features[[#This Row],[Feature.part]],Input[Feature ID],Input[Achieved (Y/N)],,0)</f>
        <v>Yes</v>
      </c>
      <c r="W58" s="32" t="s">
        <v>518</v>
      </c>
      <c r="X58" s="32" t="str" cm="1">
        <f t="array" aca="1" ref="X58" ca="1">IFERROR(_xlfn.XLOOKUP(PV_Features[[#This Row],[Question]],_xlfn.CHOOSECOLS(_xlfn.ANCHORARRAY('Step 2 - Questionnaire'!A$35),1),OFFSET('Step 2 - Questionnaire'!$D$35,0,0,COUNTA('Step 2 - Questionnaire'!A:A),1),,0),"No")</f>
        <v>No</v>
      </c>
      <c r="Y58" s="32">
        <f ca="1">IF(PV_Features[[#This Row],[Full PV triggered from this answer?]]="No",0,1)</f>
        <v>0</v>
      </c>
      <c r="Z58" s="32" t="str">
        <f ca="1">IF(SUMIF(PV_Features[Feature.part],PV_Features[[#This Row],[Feature.part]],PV_Features[Binary answer]),"Full",PV_Features[[#This Row],[Scope when no change]])</f>
        <v>Reduced</v>
      </c>
    </row>
    <row r="59" spans="2:26" ht="30">
      <c r="B59" s="26" t="s">
        <v>391</v>
      </c>
      <c r="C59" s="26" t="s">
        <v>392</v>
      </c>
      <c r="D59" s="26" t="s">
        <v>471</v>
      </c>
      <c r="E59" s="26">
        <f>COUNTIFS(Q_Features[Question],Q_Details[[#This Row],[Question Summary]],Q_Features[Pursued],"Yes")+COUNTIFS(PV_Features[Question],Q_Details[[#This Row],[Question Summary]],PV_Features[Pursued],"Yes")</f>
        <v>1</v>
      </c>
      <c r="F59" s="40" t="str">
        <f>IF(AND(IFERROR(VLOOKUP(Q_Details[[#This Row],[Parent Category]],GeneralQs,3,0)="Yes",FALSE),Q_Details[[#This Row],[Relevant Features?]]&gt;0),"Yes","No")</f>
        <v>No</v>
      </c>
      <c r="G59" s="26">
        <f>VLOOKUP(Q_Details[[#This Row],[Parent Category]],Categories[],6,0)</f>
        <v>3</v>
      </c>
      <c r="I59" s="25" t="s">
        <v>203</v>
      </c>
      <c r="J59" s="25" t="s">
        <v>416</v>
      </c>
      <c r="K59" s="25" t="str">
        <f>_xlfn.XLOOKUP(Q_Features[[#This Row],[feature_part]],Input[Feature ID],Input[Achieved (Y/N)],,0)</f>
        <v>No</v>
      </c>
      <c r="L59" s="25" t="str" cm="1">
        <f t="array" aca="1" ref="L59" ca="1">IFERROR(_xlfn.XLOOKUP(Q_Features[[#This Row],[Question]],_xlfn.CHOOSECOLS(_xlfn.ANCHORARRAY('Step 2 - Questionnaire'!A$35),1),OFFSET('Step 2 - Questionnaire'!$D$35,0,0,COUNTA('Step 2 - Questionnaire'!A:A),1),,0),"No")</f>
        <v>No</v>
      </c>
      <c r="N59" s="25" t="str">
        <f>_xlfn.XLOOKUP(Q_Features[[#This Row],[Question]],Q_Details[Question Summary],Q_Details[Parent Category],,0)</f>
        <v>Mechanical System</v>
      </c>
      <c r="O59" s="25" t="str">
        <f>Q_Features[[#This Row],[feature_part]]&amp;"-"&amp;Q_Features[[#This Row],[Question]]</f>
        <v>A13.1-Air treatment systems</v>
      </c>
      <c r="T59" s="32" t="s">
        <v>196</v>
      </c>
      <c r="U59" s="32" t="s">
        <v>441</v>
      </c>
      <c r="V59" s="32" t="str">
        <f>_xlfn.XLOOKUP(PV_Features[[#This Row],[Feature.part]],Input[Feature ID],Input[Achieved (Y/N)],,0)</f>
        <v>No</v>
      </c>
      <c r="W59" s="32" t="s">
        <v>519</v>
      </c>
      <c r="X59" s="32" t="str" cm="1">
        <f t="array" aca="1" ref="X59" ca="1">IFERROR(_xlfn.XLOOKUP(PV_Features[[#This Row],[Question]],_xlfn.CHOOSECOLS(_xlfn.ANCHORARRAY('Step 2 - Questionnaire'!A$35),1),OFFSET('Step 2 - Questionnaire'!$D$35,0,0,COUNTA('Step 2 - Questionnaire'!A:A),1),,0),"No")</f>
        <v>No</v>
      </c>
      <c r="Y59" s="32">
        <f ca="1">IF(PV_Features[[#This Row],[Full PV triggered from this answer?]]="No",0,1)</f>
        <v>0</v>
      </c>
      <c r="Z59" s="32" t="str">
        <f ca="1">IF(SUMIF(PV_Features[Feature.part],PV_Features[[#This Row],[Feature.part]],PV_Features[Binary answer]),"Full",PV_Features[[#This Row],[Scope when no change]])</f>
        <v>Full</v>
      </c>
    </row>
    <row r="60" spans="2:26" ht="30">
      <c r="B60" s="26" t="s">
        <v>400</v>
      </c>
      <c r="C60" s="26" t="s">
        <v>392</v>
      </c>
      <c r="D60" s="26" t="s">
        <v>472</v>
      </c>
      <c r="E60" s="26">
        <f>COUNTIFS(Q_Features[Question],Q_Details[[#This Row],[Question Summary]],Q_Features[Pursued],"Yes")+COUNTIFS(PV_Features[Question],Q_Details[[#This Row],[Question Summary]],PV_Features[Pursued],"Yes")</f>
        <v>0</v>
      </c>
      <c r="F60" s="40" t="str">
        <f>IF(AND(IFERROR(VLOOKUP(Q_Details[[#This Row],[Parent Category]],GeneralQs,3,0)="Yes",FALSE),Q_Details[[#This Row],[Relevant Features?]]&gt;0),"Yes","No")</f>
        <v>No</v>
      </c>
      <c r="G60" s="26">
        <f>VLOOKUP(Q_Details[[#This Row],[Parent Category]],Categories[],6,0)</f>
        <v>3</v>
      </c>
      <c r="I60" s="25" t="s">
        <v>202</v>
      </c>
      <c r="J60" s="25" t="s">
        <v>416</v>
      </c>
      <c r="K60" s="25" t="str">
        <f>_xlfn.XLOOKUP(Q_Features[[#This Row],[feature_part]],Input[Feature ID],Input[Achieved (Y/N)],,0)</f>
        <v>No</v>
      </c>
      <c r="L60" s="25" t="str" cm="1">
        <f t="array" aca="1" ref="L60" ca="1">IFERROR(_xlfn.XLOOKUP(Q_Features[[#This Row],[Question]],_xlfn.CHOOSECOLS(_xlfn.ANCHORARRAY('Step 2 - Questionnaire'!A$35),1),OFFSET('Step 2 - Questionnaire'!$D$35,0,0,COUNTA('Step 2 - Questionnaire'!A:A),1),,0),"No")</f>
        <v>No</v>
      </c>
      <c r="N60" s="25" t="str">
        <f>_xlfn.XLOOKUP(Q_Features[[#This Row],[Question]],Q_Details[Question Summary],Q_Details[Parent Category],,0)</f>
        <v>Mechanical System</v>
      </c>
      <c r="O60" s="25" t="str">
        <f>Q_Features[[#This Row],[feature_part]]&amp;"-"&amp;Q_Features[[#This Row],[Question]]</f>
        <v>A14.1-Air treatment systems</v>
      </c>
      <c r="T60" s="32" t="s">
        <v>196</v>
      </c>
      <c r="U60" s="32" t="s">
        <v>239</v>
      </c>
      <c r="V60" s="32" t="str">
        <f>_xlfn.XLOOKUP(PV_Features[[#This Row],[Feature.part]],Input[Feature ID],Input[Achieved (Y/N)],,0)</f>
        <v>No</v>
      </c>
      <c r="W60" s="32" t="s">
        <v>519</v>
      </c>
      <c r="X60" s="32" t="str" cm="1">
        <f t="array" aca="1" ref="X60" ca="1">IFERROR(_xlfn.XLOOKUP(PV_Features[[#This Row],[Question]],_xlfn.CHOOSECOLS(_xlfn.ANCHORARRAY('Step 2 - Questionnaire'!A$35),1),OFFSET('Step 2 - Questionnaire'!$D$35,0,0,COUNTA('Step 2 - Questionnaire'!A:A),1),,0),"No")</f>
        <v>No</v>
      </c>
      <c r="Y60" s="32">
        <f ca="1">IF(PV_Features[[#This Row],[Full PV triggered from this answer?]]="No",0,1)</f>
        <v>0</v>
      </c>
      <c r="Z60" s="32" t="str">
        <f ca="1">IF(SUMIF(PV_Features[Feature.part],PV_Features[[#This Row],[Feature.part]],PV_Features[Binary answer]),"Full",PV_Features[[#This Row],[Scope when no change]])</f>
        <v>Full</v>
      </c>
    </row>
    <row r="61" spans="2:26" ht="30">
      <c r="B61" s="26" t="s">
        <v>212</v>
      </c>
      <c r="C61" s="26" t="s">
        <v>300</v>
      </c>
      <c r="D61" s="26" t="s">
        <v>476</v>
      </c>
      <c r="E61" s="26">
        <f>COUNTIFS(Q_Features[Question],Q_Details[[#This Row],[Question Summary]],Q_Features[Pursued],"Yes")+COUNTIFS(PV_Features[Question],Q_Details[[#This Row],[Question Summary]],PV_Features[Pursued],"Yes")</f>
        <v>1</v>
      </c>
      <c r="F61" s="42" t="str">
        <f>IF(AND(IFERROR(VLOOKUP(Q_Details[[#This Row],[Parent Category]],GeneralQs,3,0)="Yes",FALSE),Q_Details[[#This Row],[Relevant Features?]]&gt;0),"Yes","No")</f>
        <v>No</v>
      </c>
      <c r="G61" s="26">
        <f>VLOOKUP(Q_Details[[#This Row],[Parent Category]],Categories[],6,0)</f>
        <v>4</v>
      </c>
      <c r="I61" s="25" t="s">
        <v>197</v>
      </c>
      <c r="J61" s="25" t="s">
        <v>212</v>
      </c>
      <c r="K61" s="25" t="str">
        <f>_xlfn.XLOOKUP(Q_Features[[#This Row],[feature_part]],Input[Feature ID],Input[Achieved (Y/N)],,0)</f>
        <v>Yes</v>
      </c>
      <c r="L61" s="25" t="str" cm="1">
        <f t="array" aca="1" ref="L61" ca="1">IFERROR(_xlfn.XLOOKUP(Q_Features[[#This Row],[Question]],_xlfn.CHOOSECOLS(_xlfn.ANCHORARRAY('Step 2 - Questionnaire'!A$35),1),OFFSET('Step 2 - Questionnaire'!$D$35,0,0,COUNTA('Step 2 - Questionnaire'!A:A),1),,0),"No")</f>
        <v>No</v>
      </c>
      <c r="N61" s="25" t="str">
        <f>_xlfn.XLOOKUP(Q_Features[[#This Row],[Question]],Q_Details[Question Summary],Q_Details[Parent Category],,0)</f>
        <v>Mechanical System</v>
      </c>
      <c r="O61" s="25" t="str">
        <f>Q_Features[[#This Row],[feature_part]]&amp;"-"&amp;Q_Features[[#This Row],[Question]]</f>
        <v>W03.2-Legionella HVAC</v>
      </c>
      <c r="T61" s="32" t="s">
        <v>164</v>
      </c>
      <c r="U61" s="32" t="s">
        <v>219</v>
      </c>
      <c r="V61" s="32" t="str">
        <f>_xlfn.XLOOKUP(PV_Features[[#This Row],[Feature.part]],Input[Feature ID],Input[Achieved (Y/N)],,0)</f>
        <v>Yes</v>
      </c>
      <c r="W61" s="32" t="s">
        <v>285</v>
      </c>
      <c r="X61" s="32" t="str" cm="1">
        <f t="array" aca="1" ref="X61" ca="1">IFERROR(_xlfn.XLOOKUP(PV_Features[[#This Row],[Question]],_xlfn.CHOOSECOLS(_xlfn.ANCHORARRAY('Step 2 - Questionnaire'!A$35),1),OFFSET('Step 2 - Questionnaire'!$D$35,0,0,COUNTA('Step 2 - Questionnaire'!A:A),1),,0),"No")</f>
        <v>No</v>
      </c>
      <c r="Y61" s="32">
        <f ca="1">IF(PV_Features[[#This Row],[Full PV triggered from this answer?]]="No",0,1)</f>
        <v>0</v>
      </c>
      <c r="Z61" s="32" t="str">
        <f ca="1">IF(SUMIF(PV_Features[Feature.part],PV_Features[[#This Row],[Feature.part]],PV_Features[Binary answer]),"Full",PV_Features[[#This Row],[Scope when no change]])</f>
        <v>None</v>
      </c>
    </row>
    <row r="62" spans="2:26" ht="30">
      <c r="B62" s="26" t="s">
        <v>301</v>
      </c>
      <c r="C62" s="26" t="s">
        <v>300</v>
      </c>
      <c r="D62" s="26" t="s">
        <v>302</v>
      </c>
      <c r="E62" s="26">
        <f>COUNTIFS(Q_Features[Question],Q_Details[[#This Row],[Question Summary]],Q_Features[Pursued],"Yes")+COUNTIFS(PV_Features[Question],Q_Details[[#This Row],[Question Summary]],PV_Features[Pursued],"Yes")</f>
        <v>1</v>
      </c>
      <c r="F62" s="40" t="str">
        <f>IF(AND(IFERROR(VLOOKUP(Q_Details[[#This Row],[Parent Category]],GeneralQs,3,0)="Yes",FALSE),Q_Details[[#This Row],[Relevant Features?]]&gt;0),"Yes","No")</f>
        <v>No</v>
      </c>
      <c r="G62" s="26">
        <f>VLOOKUP(Q_Details[[#This Row],[Parent Category]],Categories[],6,0)</f>
        <v>4</v>
      </c>
      <c r="I62" s="25" t="s">
        <v>197</v>
      </c>
      <c r="J62" s="25" t="s">
        <v>412</v>
      </c>
      <c r="K62" s="25" t="str">
        <f>_xlfn.XLOOKUP(Q_Features[[#This Row],[feature_part]],Input[Feature ID],Input[Achieved (Y/N)],,0)</f>
        <v>Yes</v>
      </c>
      <c r="L62" s="25" t="str" cm="1">
        <f t="array" aca="1" ref="L62" ca="1">IFERROR(_xlfn.XLOOKUP(Q_Features[[#This Row],[Question]],_xlfn.CHOOSECOLS(_xlfn.ANCHORARRAY('Step 2 - Questionnaire'!A$35),1),OFFSET('Step 2 - Questionnaire'!$D$35,0,0,COUNTA('Step 2 - Questionnaire'!A:A),1),,0),"No")</f>
        <v>No</v>
      </c>
      <c r="N62" s="25" t="str">
        <f>_xlfn.XLOOKUP(Q_Features[[#This Row],[Question]],Q_Details[Question Summary],Q_Details[Parent Category],,0)</f>
        <v>Plumbing System</v>
      </c>
      <c r="O62" s="25" t="str">
        <f>Q_Features[[#This Row],[feature_part]]&amp;"-"&amp;Q_Features[[#This Row],[Question]]</f>
        <v>W03.2-Water heaters</v>
      </c>
      <c r="T62" s="32" t="s">
        <v>164</v>
      </c>
      <c r="U62" s="32" t="s">
        <v>296</v>
      </c>
      <c r="V62" s="32" t="str">
        <f>_xlfn.XLOOKUP(PV_Features[[#This Row],[Feature.part]],Input[Feature ID],Input[Achieved (Y/N)],,0)</f>
        <v>Yes</v>
      </c>
      <c r="W62" s="32" t="s">
        <v>285</v>
      </c>
      <c r="X62" s="32" t="str" cm="1">
        <f t="array" aca="1" ref="X62" ca="1">IFERROR(_xlfn.XLOOKUP(PV_Features[[#This Row],[Question]],_xlfn.CHOOSECOLS(_xlfn.ANCHORARRAY('Step 2 - Questionnaire'!A$35),1),OFFSET('Step 2 - Questionnaire'!$D$35,0,0,COUNTA('Step 2 - Questionnaire'!A:A),1),,0),"No")</f>
        <v>No</v>
      </c>
      <c r="Y62" s="32">
        <f ca="1">IF(PV_Features[[#This Row],[Full PV triggered from this answer?]]="No",0,1)</f>
        <v>0</v>
      </c>
      <c r="Z62" s="32" t="str">
        <f ca="1">IF(SUMIF(PV_Features[Feature.part],PV_Features[[#This Row],[Feature.part]],PV_Features[Binary answer]),"Full",PV_Features[[#This Row],[Scope when no change]])</f>
        <v>None</v>
      </c>
    </row>
    <row r="63" spans="2:26" ht="30">
      <c r="B63" s="26" t="s">
        <v>378</v>
      </c>
      <c r="C63" s="26" t="s">
        <v>300</v>
      </c>
      <c r="D63" s="26" t="s">
        <v>379</v>
      </c>
      <c r="E63" s="26">
        <f>COUNTIFS(Q_Features[Question],Q_Details[[#This Row],[Question Summary]],Q_Features[Pursued],"Yes")+COUNTIFS(PV_Features[Question],Q_Details[[#This Row],[Question Summary]],PV_Features[Pursued],"Yes")</f>
        <v>1</v>
      </c>
      <c r="F63" s="40" t="str">
        <f>IF(AND(IFERROR(VLOOKUP(Q_Details[[#This Row],[Parent Category]],GeneralQs,3,0)="Yes",FALSE),Q_Details[[#This Row],[Relevant Features?]]&gt;0),"Yes","No")</f>
        <v>No</v>
      </c>
      <c r="G63" s="26">
        <f>VLOOKUP(Q_Details[[#This Row],[Parent Category]],Categories[],6,0)</f>
        <v>4</v>
      </c>
      <c r="I63" s="25" t="s">
        <v>197</v>
      </c>
      <c r="J63" s="25" t="s">
        <v>391</v>
      </c>
      <c r="K63" s="25" t="str">
        <f>_xlfn.XLOOKUP(Q_Features[[#This Row],[feature_part]],Input[Feature ID],Input[Achieved (Y/N)],,0)</f>
        <v>Yes</v>
      </c>
      <c r="L63" s="25" t="str" cm="1">
        <f t="array" aca="1" ref="L63" ca="1">IFERROR(_xlfn.XLOOKUP(Q_Features[[#This Row],[Question]],_xlfn.CHOOSECOLS(_xlfn.ANCHORARRAY('Step 2 - Questionnaire'!A$35),1),OFFSET('Step 2 - Questionnaire'!$D$35,0,0,COUNTA('Step 2 - Questionnaire'!A:A),1),,0),"No")</f>
        <v>No</v>
      </c>
      <c r="N63" s="25" t="str">
        <f>_xlfn.XLOOKUP(Q_Features[[#This Row],[Question]],Q_Details[Question Summary],Q_Details[Parent Category],,0)</f>
        <v>Specialized Spaces</v>
      </c>
      <c r="O63" s="25" t="str">
        <f>Q_Features[[#This Row],[feature_part]]&amp;"-"&amp;Q_Features[[#This Row],[Question]]</f>
        <v>W03.2-Showers</v>
      </c>
      <c r="T63" s="32" t="s">
        <v>164</v>
      </c>
      <c r="U63" s="32" t="s">
        <v>440</v>
      </c>
      <c r="V63" s="32" t="str">
        <f>_xlfn.XLOOKUP(PV_Features[[#This Row],[Feature.part]],Input[Feature ID],Input[Achieved (Y/N)],,0)</f>
        <v>Yes</v>
      </c>
      <c r="W63" s="32" t="s">
        <v>285</v>
      </c>
      <c r="X63" s="32" t="str" cm="1">
        <f t="array" aca="1" ref="X63" ca="1">IFERROR(_xlfn.XLOOKUP(PV_Features[[#This Row],[Question]],_xlfn.CHOOSECOLS(_xlfn.ANCHORARRAY('Step 2 - Questionnaire'!A$35),1),OFFSET('Step 2 - Questionnaire'!$D$35,0,0,COUNTA('Step 2 - Questionnaire'!A:A),1),,0),"No")</f>
        <v>No</v>
      </c>
      <c r="Y63" s="32">
        <f ca="1">IF(PV_Features[[#This Row],[Full PV triggered from this answer?]]="No",0,1)</f>
        <v>0</v>
      </c>
      <c r="Z63" s="32" t="str">
        <f ca="1">IF(SUMIF(PV_Features[Feature.part],PV_Features[[#This Row],[Feature.part]],PV_Features[Binary answer]),"Full",PV_Features[[#This Row],[Scope when no change]])</f>
        <v>None</v>
      </c>
    </row>
    <row r="64" spans="2:26" ht="30">
      <c r="B64" s="26" t="s">
        <v>405</v>
      </c>
      <c r="C64" s="26" t="s">
        <v>300</v>
      </c>
      <c r="D64" s="26" t="s">
        <v>406</v>
      </c>
      <c r="E64" s="26">
        <f>COUNTIFS(Q_Features[Question],Q_Details[[#This Row],[Question Summary]],Q_Features[Pursued],"Yes")+COUNTIFS(PV_Features[Question],Q_Details[[#This Row],[Question Summary]],PV_Features[Pursued],"Yes")</f>
        <v>5</v>
      </c>
      <c r="F64" s="40" t="str">
        <f>IF(AND(IFERROR(VLOOKUP(Q_Details[[#This Row],[Parent Category]],GeneralQs,3,0)="Yes",FALSE),Q_Details[[#This Row],[Relevant Features?]]&gt;0),"Yes","No")</f>
        <v>No</v>
      </c>
      <c r="G64" s="26">
        <f>VLOOKUP(Q_Details[[#This Row],[Parent Category]],Categories[],6,0)</f>
        <v>4</v>
      </c>
      <c r="I64" s="25" t="s">
        <v>194</v>
      </c>
      <c r="J64" s="25" t="s">
        <v>249</v>
      </c>
      <c r="K64" s="25" t="str">
        <f>_xlfn.XLOOKUP(Q_Features[[#This Row],[feature_part]],Input[Feature ID],Input[Achieved (Y/N)],,0)</f>
        <v>No</v>
      </c>
      <c r="L64" s="25" t="str" cm="1">
        <f t="array" aca="1" ref="L64" ca="1">IFERROR(_xlfn.XLOOKUP(Q_Features[[#This Row],[Question]],_xlfn.CHOOSECOLS(_xlfn.ANCHORARRAY('Step 2 - Questionnaire'!A$35),1),OFFSET('Step 2 - Questionnaire'!$D$35,0,0,COUNTA('Step 2 - Questionnaire'!A:A),1),,0),"No")</f>
        <v>No</v>
      </c>
      <c r="N64" s="25" t="str">
        <f>_xlfn.XLOOKUP(Q_Features[[#This Row],[Question]],Q_Details[Question Summary],Q_Details[Parent Category],,0)</f>
        <v>Building/Company Policy</v>
      </c>
      <c r="O64" s="25" t="str">
        <f>Q_Features[[#This Row],[feature_part]]&amp;"-"&amp;Q_Features[[#This Row],[Question]]</f>
        <v>W05.2-IEQ Test Display</v>
      </c>
      <c r="T64" s="32" t="s">
        <v>164</v>
      </c>
      <c r="U64" s="32" t="s">
        <v>289</v>
      </c>
      <c r="V64" s="32" t="str">
        <f>_xlfn.XLOOKUP(PV_Features[[#This Row],[Feature.part]],Input[Feature ID],Input[Achieved (Y/N)],,0)</f>
        <v>Yes</v>
      </c>
      <c r="W64" s="32" t="s">
        <v>285</v>
      </c>
      <c r="X64" s="32" t="str" cm="1">
        <f t="array" aca="1" ref="X64" ca="1">IFERROR(_xlfn.XLOOKUP(PV_Features[[#This Row],[Question]],_xlfn.CHOOSECOLS(_xlfn.ANCHORARRAY('Step 2 - Questionnaire'!A$35),1),OFFSET('Step 2 - Questionnaire'!$D$35,0,0,COUNTA('Step 2 - Questionnaire'!A:A),1),,0),"No")</f>
        <v>No</v>
      </c>
      <c r="Y64" s="32">
        <f ca="1">IF(PV_Features[[#This Row],[Full PV triggered from this answer?]]="No",0,1)</f>
        <v>0</v>
      </c>
      <c r="Z64" s="32" t="str">
        <f ca="1">IF(SUMIF(PV_Features[Feature.part],PV_Features[[#This Row],[Feature.part]],PV_Features[Binary answer]),"Full",PV_Features[[#This Row],[Scope when no change]])</f>
        <v>None</v>
      </c>
    </row>
    <row r="65" spans="2:26" ht="30">
      <c r="B65" s="26" t="s">
        <v>413</v>
      </c>
      <c r="C65" s="26" t="s">
        <v>300</v>
      </c>
      <c r="D65" s="26" t="s">
        <v>414</v>
      </c>
      <c r="E65" s="26">
        <f>COUNTIFS(Q_Features[Question],Q_Details[[#This Row],[Question Summary]],Q_Features[Pursued],"Yes")+COUNTIFS(PV_Features[Question],Q_Details[[#This Row],[Question Summary]],PV_Features[Pursued],"Yes")</f>
        <v>1</v>
      </c>
      <c r="F65" s="40" t="str">
        <f>IF(AND(IFERROR(VLOOKUP(Q_Details[[#This Row],[Parent Category]],GeneralQs,3,0)="Yes",FALSE),Q_Details[[#This Row],[Relevant Features?]]&gt;0),"Yes","No")</f>
        <v>No</v>
      </c>
      <c r="G65" s="26">
        <f>VLOOKUP(Q_Details[[#This Row],[Parent Category]],Categories[],6,0)</f>
        <v>4</v>
      </c>
      <c r="I65" s="25" t="s">
        <v>193</v>
      </c>
      <c r="J65" s="25" t="s">
        <v>246</v>
      </c>
      <c r="K65" s="25" t="str">
        <f>_xlfn.XLOOKUP(Q_Features[[#This Row],[feature_part]],Input[Feature ID],Input[Achieved (Y/N)],,0)</f>
        <v>No</v>
      </c>
      <c r="L65" s="25" t="str" cm="1">
        <f t="array" aca="1" ref="L65" ca="1">IFERROR(_xlfn.XLOOKUP(Q_Features[[#This Row],[Question]],_xlfn.CHOOSECOLS(_xlfn.ANCHORARRAY('Step 2 - Questionnaire'!A$35),1),OFFSET('Step 2 - Questionnaire'!$D$35,0,0,COUNTA('Step 2 - Questionnaire'!A:A),1),,0),"No")</f>
        <v>No</v>
      </c>
      <c r="N65" s="25" t="str">
        <f>_xlfn.XLOOKUP(Q_Features[[#This Row],[Question]],Q_Details[Question Summary],Q_Details[Parent Category],,0)</f>
        <v>Interior Layout</v>
      </c>
      <c r="O65" s="25" t="str">
        <f>Q_Features[[#This Row],[feature_part]]&amp;"-"&amp;Q_Features[[#This Row],[Question]]</f>
        <v>W06.1-Drinking water location</v>
      </c>
      <c r="T65" s="32" t="s">
        <v>164</v>
      </c>
      <c r="U65" s="32" t="s">
        <v>283</v>
      </c>
      <c r="V65" s="32" t="str">
        <f>_xlfn.XLOOKUP(PV_Features[[#This Row],[Feature.part]],Input[Feature ID],Input[Achieved (Y/N)],,0)</f>
        <v>Yes</v>
      </c>
      <c r="W65" s="32" t="s">
        <v>285</v>
      </c>
      <c r="X65" s="32" t="str" cm="1">
        <f t="array" aca="1" ref="X65" ca="1">IFERROR(_xlfn.XLOOKUP(PV_Features[[#This Row],[Question]],_xlfn.CHOOSECOLS(_xlfn.ANCHORARRAY('Step 2 - Questionnaire'!A$35),1),OFFSET('Step 2 - Questionnaire'!$D$35,0,0,COUNTA('Step 2 - Questionnaire'!A:A),1),,0),"No")</f>
        <v>No</v>
      </c>
      <c r="Y65" s="32">
        <f ca="1">IF(PV_Features[[#This Row],[Full PV triggered from this answer?]]="No",0,1)</f>
        <v>0</v>
      </c>
      <c r="Z65" s="32" t="str">
        <f ca="1">IF(SUMIF(PV_Features[Feature.part],PV_Features[[#This Row],[Feature.part]],PV_Features[Binary answer]),"Full",PV_Features[[#This Row],[Scope when no change]])</f>
        <v>None</v>
      </c>
    </row>
    <row r="66" spans="2:26" ht="30">
      <c r="B66" s="26" t="s">
        <v>520</v>
      </c>
      <c r="C66" s="26" t="s">
        <v>300</v>
      </c>
      <c r="D66" s="26" t="s">
        <v>521</v>
      </c>
      <c r="E66" s="26">
        <f>COUNTIFS(Q_Features[Question],Q_Details[[#This Row],[Question Summary]],Q_Features[Pursued],"Yes")+COUNTIFS(PV_Features[Question],Q_Details[[#This Row],[Question Summary]],PV_Features[Pursued],"Yes")</f>
        <v>1</v>
      </c>
      <c r="F66" s="43" t="str">
        <f>IF(AND(IFERROR(VLOOKUP(Q_Details[[#This Row],[Parent Category]],GeneralQs,3,0)="Yes",FALSE),Q_Details[[#This Row],[Relevant Features?]]&gt;0),"Yes","No")</f>
        <v>No</v>
      </c>
      <c r="G66" s="26">
        <f>VLOOKUP(Q_Details[[#This Row],[Parent Category]],Categories[],6,0)</f>
        <v>4</v>
      </c>
      <c r="I66" s="25" t="s">
        <v>193</v>
      </c>
      <c r="J66" s="25" t="s">
        <v>409</v>
      </c>
      <c r="K66" s="25" t="str">
        <f>_xlfn.XLOOKUP(Q_Features[[#This Row],[feature_part]],Input[Feature ID],Input[Achieved (Y/N)],,0)</f>
        <v>No</v>
      </c>
      <c r="L66" s="25" t="str" cm="1">
        <f t="array" aca="1" ref="L66" ca="1">IFERROR(_xlfn.XLOOKUP(Q_Features[[#This Row],[Question]],_xlfn.CHOOSECOLS(_xlfn.ANCHORARRAY('Step 2 - Questionnaire'!A$35),1),OFFSET('Step 2 - Questionnaire'!$D$35,0,0,COUNTA('Step 2 - Questionnaire'!A:A),1),,0),"No")</f>
        <v>No</v>
      </c>
      <c r="N66" s="25" t="str">
        <f>_xlfn.XLOOKUP(Q_Features[[#This Row],[Question]],Q_Details[Question Summary],Q_Details[Parent Category],,0)</f>
        <v>Building Operation</v>
      </c>
      <c r="O66" s="25" t="str">
        <f>Q_Features[[#This Row],[feature_part]]&amp;"-"&amp;Q_Features[[#This Row],[Question]]</f>
        <v>W06.1-Cleaning plans</v>
      </c>
      <c r="T66" s="32" t="s">
        <v>163</v>
      </c>
      <c r="U66" s="32" t="s">
        <v>219</v>
      </c>
      <c r="V66" s="32" t="str">
        <f>_xlfn.XLOOKUP(PV_Features[[#This Row],[Feature.part]],Input[Feature ID],Input[Achieved (Y/N)],,0)</f>
        <v>No</v>
      </c>
      <c r="W66" s="32" t="s">
        <v>285</v>
      </c>
      <c r="X66" s="32" t="str" cm="1">
        <f t="array" aca="1" ref="X66" ca="1">IFERROR(_xlfn.XLOOKUP(PV_Features[[#This Row],[Question]],_xlfn.CHOOSECOLS(_xlfn.ANCHORARRAY('Step 2 - Questionnaire'!A$35),1),OFFSET('Step 2 - Questionnaire'!$D$35,0,0,COUNTA('Step 2 - Questionnaire'!A:A),1),,0),"No")</f>
        <v>No</v>
      </c>
      <c r="Y66" s="32">
        <f ca="1">IF(PV_Features[[#This Row],[Full PV triggered from this answer?]]="No",0,1)</f>
        <v>0</v>
      </c>
      <c r="Z66" s="32" t="str">
        <f ca="1">IF(SUMIF(PV_Features[Feature.part],PV_Features[[#This Row],[Feature.part]],PV_Features[Binary answer]),"Full",PV_Features[[#This Row],[Scope when no change]])</f>
        <v>None</v>
      </c>
    </row>
    <row r="67" spans="2:26" ht="30">
      <c r="B67" s="26" t="s">
        <v>416</v>
      </c>
      <c r="C67" s="26" t="s">
        <v>300</v>
      </c>
      <c r="D67" s="26" t="s">
        <v>417</v>
      </c>
      <c r="E67" s="26">
        <f>COUNTIFS(Q_Features[Question],Q_Details[[#This Row],[Question Summary]],Q_Features[Pursued],"Yes")+COUNTIFS(PV_Features[Question],Q_Details[[#This Row],[Question Summary]],PV_Features[Pursued],"Yes")</f>
        <v>0</v>
      </c>
      <c r="F67" s="40" t="str">
        <f>IF(AND(IFERROR(VLOOKUP(Q_Details[[#This Row],[Parent Category]],GeneralQs,3,0)="Yes",FALSE),Q_Details[[#This Row],[Relevant Features?]]&gt;0),"Yes","No")</f>
        <v>No</v>
      </c>
      <c r="G67" s="26">
        <f>VLOOKUP(Q_Details[[#This Row],[Parent Category]],Categories[],6,0)</f>
        <v>4</v>
      </c>
      <c r="I67" s="25" t="s">
        <v>192</v>
      </c>
      <c r="J67" s="25" t="s">
        <v>221</v>
      </c>
      <c r="K67" s="25" t="str">
        <f>_xlfn.XLOOKUP(Q_Features[[#This Row],[feature_part]],Input[Feature ID],Input[Achieved (Y/N)],,0)</f>
        <v>No</v>
      </c>
      <c r="L67" s="25" t="str" cm="1">
        <f t="array" aca="1" ref="L67" ca="1">IFERROR(_xlfn.XLOOKUP(Q_Features[[#This Row],[Question]],_xlfn.CHOOSECOLS(_xlfn.ANCHORARRAY('Step 2 - Questionnaire'!A$35),1),OFFSET('Step 2 - Questionnaire'!$D$35,0,0,COUNTA('Step 2 - Questionnaire'!A:A),1),,0),"No")</f>
        <v>No</v>
      </c>
      <c r="N67" s="25" t="str">
        <f>_xlfn.XLOOKUP(Q_Features[[#This Row],[Question]],Q_Details[Question Summary],Q_Details[Parent Category],,0)</f>
        <v>Building Envelope</v>
      </c>
      <c r="O67" s="25" t="str">
        <f>Q_Features[[#This Row],[feature_part]]&amp;"-"&amp;Q_Features[[#This Row],[Question]]</f>
        <v>W07.1-Building Envelope</v>
      </c>
      <c r="T67" s="32" t="s">
        <v>163</v>
      </c>
      <c r="U67" s="32" t="s">
        <v>296</v>
      </c>
      <c r="V67" s="32" t="str">
        <f>_xlfn.XLOOKUP(PV_Features[[#This Row],[Feature.part]],Input[Feature ID],Input[Achieved (Y/N)],,0)</f>
        <v>No</v>
      </c>
      <c r="W67" s="32" t="s">
        <v>285</v>
      </c>
      <c r="X67" s="32" t="str" cm="1">
        <f t="array" aca="1" ref="X67" ca="1">IFERROR(_xlfn.XLOOKUP(PV_Features[[#This Row],[Question]],_xlfn.CHOOSECOLS(_xlfn.ANCHORARRAY('Step 2 - Questionnaire'!A$35),1),OFFSET('Step 2 - Questionnaire'!$D$35,0,0,COUNTA('Step 2 - Questionnaire'!A:A),1),,0),"No")</f>
        <v>No</v>
      </c>
      <c r="Y67" s="32">
        <f ca="1">IF(PV_Features[[#This Row],[Full PV triggered from this answer?]]="No",0,1)</f>
        <v>0</v>
      </c>
      <c r="Z67" s="32" t="str">
        <f ca="1">IF(SUMIF(PV_Features[Feature.part],PV_Features[[#This Row],[Feature.part]],PV_Features[Binary answer]),"Full",PV_Features[[#This Row],[Scope when no change]])</f>
        <v>None</v>
      </c>
    </row>
    <row r="68" spans="2:26" ht="30">
      <c r="B68" s="26" t="s">
        <v>226</v>
      </c>
      <c r="C68" s="26" t="s">
        <v>210</v>
      </c>
      <c r="D68" s="26" t="s">
        <v>442</v>
      </c>
      <c r="E68" s="26">
        <f>COUNTIFS(Q_Features[Question],Q_Details[[#This Row],[Question Summary]],Q_Features[Pursued],"Yes")+COUNTIFS(PV_Features[Question],Q_Details[[#This Row],[Question Summary]],PV_Features[Pursued],"Yes")</f>
        <v>0</v>
      </c>
      <c r="F68" s="42" t="str">
        <f>IF(AND(IFERROR(VLOOKUP(Q_Details[[#This Row],[Parent Category]],GeneralQs,3,0)="Yes",FALSE),Q_Details[[#This Row],[Relevant Features?]]&gt;0),"Yes","No")</f>
        <v>No</v>
      </c>
      <c r="G68" s="26">
        <f>VLOOKUP(Q_Details[[#This Row],[Parent Category]],Categories[],6,0)</f>
        <v>5</v>
      </c>
      <c r="I68" s="25" t="s">
        <v>191</v>
      </c>
      <c r="J68" s="25" t="s">
        <v>241</v>
      </c>
      <c r="K68" s="25" t="str">
        <f>_xlfn.XLOOKUP(Q_Features[[#This Row],[feature_part]],Input[Feature ID],Input[Achieved (Y/N)],,0)</f>
        <v>No</v>
      </c>
      <c r="L68" s="25" t="str" cm="1">
        <f t="array" aca="1" ref="L68" ca="1">IFERROR(_xlfn.XLOOKUP(Q_Features[[#This Row],[Question]],_xlfn.CHOOSECOLS(_xlfn.ANCHORARRAY('Step 2 - Questionnaire'!A$35),1),OFFSET('Step 2 - Questionnaire'!$D$35,0,0,COUNTA('Step 2 - Questionnaire'!A:A),1),,0),"No")</f>
        <v>No</v>
      </c>
      <c r="N68" s="25" t="str">
        <f>_xlfn.XLOOKUP(Q_Features[[#This Row],[Question]],Q_Details[Question Summary],Q_Details[Parent Category],,0)</f>
        <v>Interior Products</v>
      </c>
      <c r="O68" s="25" t="str">
        <f>Q_Features[[#This Row],[feature_part]]&amp;"-"&amp;Q_Features[[#This Row],[Question]]</f>
        <v>W07.2-Moisture-sensitive finishes</v>
      </c>
      <c r="T68" s="32" t="s">
        <v>163</v>
      </c>
      <c r="U68" s="32" t="s">
        <v>440</v>
      </c>
      <c r="V68" s="32" t="str">
        <f>_xlfn.XLOOKUP(PV_Features[[#This Row],[Feature.part]],Input[Feature ID],Input[Achieved (Y/N)],,0)</f>
        <v>No</v>
      </c>
      <c r="W68" s="32" t="s">
        <v>285</v>
      </c>
      <c r="X68" s="32" t="str" cm="1">
        <f t="array" aca="1" ref="X68" ca="1">IFERROR(_xlfn.XLOOKUP(PV_Features[[#This Row],[Question]],_xlfn.CHOOSECOLS(_xlfn.ANCHORARRAY('Step 2 - Questionnaire'!A$35),1),OFFSET('Step 2 - Questionnaire'!$D$35,0,0,COUNTA('Step 2 - Questionnaire'!A:A),1),,0),"No")</f>
        <v>No</v>
      </c>
      <c r="Y68" s="32">
        <f ca="1">IF(PV_Features[[#This Row],[Full PV triggered from this answer?]]="No",0,1)</f>
        <v>0</v>
      </c>
      <c r="Z68" s="32" t="str">
        <f ca="1">IF(SUMIF(PV_Features[Feature.part],PV_Features[[#This Row],[Feature.part]],PV_Features[Binary answer]),"Full",PV_Features[[#This Row],[Scope when no change]])</f>
        <v>None</v>
      </c>
    </row>
    <row r="69" spans="2:26" ht="15">
      <c r="B69" s="26" t="s">
        <v>412</v>
      </c>
      <c r="C69" s="26" t="s">
        <v>210</v>
      </c>
      <c r="D69" s="26" t="s">
        <v>763</v>
      </c>
      <c r="E69" s="26">
        <f>COUNTIFS(Q_Features[Question],Q_Details[[#This Row],[Question Summary]],Q_Features[Pursued],"Yes")+COUNTIFS(PV_Features[Question],Q_Details[[#This Row],[Question Summary]],PV_Features[Pursued],"Yes")</f>
        <v>1</v>
      </c>
      <c r="F69" s="40" t="str">
        <f>IF(AND(IFERROR(VLOOKUP(Q_Details[[#This Row],[Parent Category]],GeneralQs,3,0)="Yes",FALSE),Q_Details[[#This Row],[Relevant Features?]]&gt;0),"Yes","No")</f>
        <v>No</v>
      </c>
      <c r="G69" s="26">
        <f>VLOOKUP(Q_Details[[#This Row],[Parent Category]],Categories[],6,0)</f>
        <v>5</v>
      </c>
      <c r="I69" s="25" t="s">
        <v>191</v>
      </c>
      <c r="J69" s="25" t="s">
        <v>239</v>
      </c>
      <c r="K69" s="25" t="str">
        <f>_xlfn.XLOOKUP(Q_Features[[#This Row],[feature_part]],Input[Feature ID],Input[Achieved (Y/N)],,0)</f>
        <v>No</v>
      </c>
      <c r="L69" s="25" t="str" cm="1">
        <f t="array" aca="1" ref="L69" ca="1">IFERROR(_xlfn.XLOOKUP(Q_Features[[#This Row],[Question]],_xlfn.CHOOSECOLS(_xlfn.ANCHORARRAY('Step 2 - Questionnaire'!A$35),1),OFFSET('Step 2 - Questionnaire'!$D$35,0,0,COUNTA('Step 2 - Questionnaire'!A:A),1),,0),"No")</f>
        <v>No</v>
      </c>
      <c r="N69" s="25" t="str">
        <f>_xlfn.XLOOKUP(Q_Features[[#This Row],[Question]],Q_Details[Question Summary],Q_Details[Parent Category],,0)</f>
        <v>Interior Products</v>
      </c>
      <c r="O69" s="25" t="str">
        <f>Q_Features[[#This Row],[feature_part]]&amp;"-"&amp;Q_Features[[#This Row],[Question]]</f>
        <v>W07.2-Hard-piped fixtures and water treatment</v>
      </c>
      <c r="T69" s="32" t="s">
        <v>163</v>
      </c>
      <c r="U69" s="32" t="s">
        <v>289</v>
      </c>
      <c r="V69" s="32" t="str">
        <f>_xlfn.XLOOKUP(PV_Features[[#This Row],[Feature.part]],Input[Feature ID],Input[Achieved (Y/N)],,0)</f>
        <v>No</v>
      </c>
      <c r="W69" s="32" t="s">
        <v>285</v>
      </c>
      <c r="X69" s="32" t="str" cm="1">
        <f t="array" aca="1" ref="X69" ca="1">IFERROR(_xlfn.XLOOKUP(PV_Features[[#This Row],[Question]],_xlfn.CHOOSECOLS(_xlfn.ANCHORARRAY('Step 2 - Questionnaire'!A$35),1),OFFSET('Step 2 - Questionnaire'!$D$35,0,0,COUNTA('Step 2 - Questionnaire'!A:A),1),,0),"No")</f>
        <v>No</v>
      </c>
      <c r="Y69" s="32">
        <f ca="1">IF(PV_Features[[#This Row],[Full PV triggered from this answer?]]="No",0,1)</f>
        <v>0</v>
      </c>
      <c r="Z69" s="32" t="str">
        <f ca="1">IF(SUMIF(PV_Features[Feature.part],PV_Features[[#This Row],[Feature.part]],PV_Features[Binary answer]),"Full",PV_Features[[#This Row],[Scope when no change]])</f>
        <v>None</v>
      </c>
    </row>
    <row r="70" spans="2:26" ht="30">
      <c r="B70" s="26" t="s">
        <v>441</v>
      </c>
      <c r="C70" s="26" t="s">
        <v>210</v>
      </c>
      <c r="D70" s="26" t="s">
        <v>509</v>
      </c>
      <c r="E70" s="26">
        <f>COUNTIFS(Q_Features[Question],Q_Details[[#This Row],[Question Summary]],Q_Features[Pursued],"Yes")+COUNTIFS(PV_Features[Question],Q_Details[[#This Row],[Question Summary]],PV_Features[Pursued],"Yes")</f>
        <v>4</v>
      </c>
      <c r="F70" s="40" t="str">
        <f>IF(AND(IFERROR(VLOOKUP(Q_Details[[#This Row],[Parent Category]],GeneralQs,3,0)="Yes",FALSE),Q_Details[[#This Row],[Relevant Features?]]&gt;0),"Yes","No")</f>
        <v>No</v>
      </c>
      <c r="G70" s="26">
        <f>VLOOKUP(Q_Details[[#This Row],[Parent Category]],Categories[],6,0)</f>
        <v>5</v>
      </c>
      <c r="I70" s="25" t="s">
        <v>190</v>
      </c>
      <c r="J70" s="25" t="s">
        <v>237</v>
      </c>
      <c r="K70" s="25" t="str">
        <f>_xlfn.XLOOKUP(Q_Features[[#This Row],[feature_part]],Input[Feature ID],Input[Achieved (Y/N)],,0)</f>
        <v>No</v>
      </c>
      <c r="L70" s="25" t="str" cm="1">
        <f t="array" aca="1" ref="L70" ca="1">IFERROR(_xlfn.XLOOKUP(Q_Features[[#This Row],[Question]],_xlfn.CHOOSECOLS(_xlfn.ANCHORARRAY('Step 2 - Questionnaire'!A$35),1),OFFSET('Step 2 - Questionnaire'!$D$35,0,0,COUNTA('Step 2 - Questionnaire'!A:A),1),,0),"No")</f>
        <v>No</v>
      </c>
      <c r="N70" s="25" t="str">
        <f>_xlfn.XLOOKUP(Q_Features[[#This Row],[Question]],Q_Details[Question Summary],Q_Details[Parent Category],,0)</f>
        <v>Building Operation</v>
      </c>
      <c r="O70" s="25" t="str">
        <f>Q_Features[[#This Row],[feature_part]]&amp;"-"&amp;Q_Features[[#This Row],[Question]]</f>
        <v>W07.3-Moisture inspections</v>
      </c>
      <c r="T70" s="32" t="s">
        <v>163</v>
      </c>
      <c r="U70" s="32" t="s">
        <v>283</v>
      </c>
      <c r="V70" s="32" t="str">
        <f>_xlfn.XLOOKUP(PV_Features[[#This Row],[Feature.part]],Input[Feature ID],Input[Achieved (Y/N)],,0)</f>
        <v>No</v>
      </c>
      <c r="W70" s="32" t="s">
        <v>285</v>
      </c>
      <c r="X70" s="32" t="str" cm="1">
        <f t="array" aca="1" ref="X70" ca="1">IFERROR(_xlfn.XLOOKUP(PV_Features[[#This Row],[Question]],_xlfn.CHOOSECOLS(_xlfn.ANCHORARRAY('Step 2 - Questionnaire'!A$35),1),OFFSET('Step 2 - Questionnaire'!$D$35,0,0,COUNTA('Step 2 - Questionnaire'!A:A),1),,0),"No")</f>
        <v>No</v>
      </c>
      <c r="Y70" s="32">
        <f ca="1">IF(PV_Features[[#This Row],[Full PV triggered from this answer?]]="No",0,1)</f>
        <v>0</v>
      </c>
      <c r="Z70" s="32" t="str">
        <f ca="1">IF(SUMIF(PV_Features[Feature.part],PV_Features[[#This Row],[Feature.part]],PV_Features[Binary answer]),"Full",PV_Features[[#This Row],[Scope when no change]])</f>
        <v>None</v>
      </c>
    </row>
    <row r="71" spans="2:26" ht="30">
      <c r="B71" s="26" t="s">
        <v>221</v>
      </c>
      <c r="C71" s="26" t="s">
        <v>221</v>
      </c>
      <c r="D71" s="26" t="s">
        <v>453</v>
      </c>
      <c r="E71" s="26">
        <f>COUNTIFS(Q_Features[Question],Q_Details[[#This Row],[Question Summary]],Q_Features[Pursued],"Yes")+COUNTIFS(PV_Features[Question],Q_Details[[#This Row],[Question Summary]],PV_Features[Pursued],"Yes")</f>
        <v>2</v>
      </c>
      <c r="F71" s="42" t="str">
        <f>IF(AND(IFERROR(VLOOKUP(Q_Details[[#This Row],[Parent Category]],GeneralQs,3,0)="Yes",FALSE),Q_Details[[#This Row],[Relevant Features?]]&gt;0),"Yes","No")</f>
        <v>No</v>
      </c>
      <c r="G71" s="26">
        <f>VLOOKUP(Q_Details[[#This Row],[Parent Category]],Categories[],6,0)</f>
        <v>6</v>
      </c>
      <c r="I71" s="25" t="s">
        <v>189</v>
      </c>
      <c r="J71" s="25" t="s">
        <v>229</v>
      </c>
      <c r="K71" s="25" t="str">
        <f>_xlfn.XLOOKUP(Q_Features[[#This Row],[feature_part]],Input[Feature ID],Input[Achieved (Y/N)],,0)</f>
        <v>No</v>
      </c>
      <c r="L71" s="25" t="str" cm="1">
        <f t="array" aca="1" ref="L71" ca="1">IFERROR(_xlfn.XLOOKUP(Q_Features[[#This Row],[Question]],_xlfn.CHOOSECOLS(_xlfn.ANCHORARRAY('Step 2 - Questionnaire'!A$35),1),OFFSET('Step 2 - Questionnaire'!$D$35,0,0,COUNTA('Step 2 - Questionnaire'!A:A),1),,0),"No")</f>
        <v>No</v>
      </c>
      <c r="N71" s="25" t="str">
        <f>_xlfn.XLOOKUP(Q_Features[[#This Row],[Question]],Q_Details[Question Summary],Q_Details[Parent Category],,0)</f>
        <v>Interior Products</v>
      </c>
      <c r="O71" s="25" t="str">
        <f>Q_Features[[#This Row],[feature_part]]&amp;"-"&amp;Q_Features[[#This Row],[Question]]</f>
        <v>W08.1-Bathroom design and supplies</v>
      </c>
      <c r="T71" s="32" t="s">
        <v>131</v>
      </c>
      <c r="U71" s="32" t="s">
        <v>413</v>
      </c>
      <c r="V71" s="32" t="str">
        <f>_xlfn.XLOOKUP(PV_Features[[#This Row],[Feature.part]],Input[Feature ID],Input[Achieved (Y/N)],,0)</f>
        <v>Yes</v>
      </c>
      <c r="W71" s="32" t="s">
        <v>518</v>
      </c>
      <c r="X71" s="32" t="str" cm="1">
        <f t="array" aca="1" ref="X71" ca="1">IFERROR(_xlfn.XLOOKUP(PV_Features[[#This Row],[Question]],_xlfn.CHOOSECOLS(_xlfn.ANCHORARRAY('Step 2 - Questionnaire'!A$35),1),OFFSET('Step 2 - Questionnaire'!$D$35,0,0,COUNTA('Step 2 - Questionnaire'!A:A),1),,0),"No")</f>
        <v>No</v>
      </c>
      <c r="Y71" s="32">
        <f ca="1">IF(PV_Features[[#This Row],[Full PV triggered from this answer?]]="No",0,1)</f>
        <v>0</v>
      </c>
      <c r="Z71" s="32" t="str">
        <f ca="1">IF(SUMIF(PV_Features[Feature.part],PV_Features[[#This Row],[Feature.part]],PV_Features[Binary answer]),"Full",PV_Features[[#This Row],[Scope when no change]])</f>
        <v>Reduced</v>
      </c>
    </row>
    <row r="72" spans="2:26" ht="30">
      <c r="B72" s="26" t="s">
        <v>222</v>
      </c>
      <c r="C72" s="26" t="s">
        <v>221</v>
      </c>
      <c r="D72" s="26" t="s">
        <v>278</v>
      </c>
      <c r="E72" s="26">
        <f>COUNTIFS(Q_Features[Question],Q_Details[[#This Row],[Question Summary]],Q_Features[Pursued],"Yes")+COUNTIFS(PV_Features[Question],Q_Details[[#This Row],[Question Summary]],PV_Features[Pursued],"Yes")</f>
        <v>3</v>
      </c>
      <c r="F72" s="42" t="str">
        <f>IF(AND(IFERROR(VLOOKUP(Q_Details[[#This Row],[Parent Category]],GeneralQs,3,0)="Yes",FALSE),Q_Details[[#This Row],[Relevant Features?]]&gt;0),"Yes","No")</f>
        <v>No</v>
      </c>
      <c r="G72" s="26">
        <f>VLOOKUP(Q_Details[[#This Row],[Parent Category]],Categories[],6,0)</f>
        <v>6</v>
      </c>
      <c r="I72" s="25" t="s">
        <v>188</v>
      </c>
      <c r="J72" s="25" t="s">
        <v>232</v>
      </c>
      <c r="K72" s="25" t="str">
        <f>_xlfn.XLOOKUP(Q_Features[[#This Row],[feature_part]],Input[Feature ID],Input[Achieved (Y/N)],,0)</f>
        <v>No</v>
      </c>
      <c r="L72" s="25" t="str" cm="1">
        <f t="array" aca="1" ref="L72" ca="1">IFERROR(_xlfn.XLOOKUP(Q_Features[[#This Row],[Question]],_xlfn.CHOOSECOLS(_xlfn.ANCHORARRAY('Step 2 - Questionnaire'!A$35),1),OFFSET('Step 2 - Questionnaire'!$D$35,0,0,COUNTA('Step 2 - Questionnaire'!A:A),1),,0),"No")</f>
        <v>No</v>
      </c>
      <c r="N72" s="25" t="str">
        <f>_xlfn.XLOOKUP(Q_Features[[#This Row],[Question]],Q_Details[Question Summary],Q_Details[Parent Category],,0)</f>
        <v>Interior Products</v>
      </c>
      <c r="O72" s="25" t="str">
        <f>Q_Features[[#This Row],[feature_part]]&amp;"-"&amp;Q_Features[[#This Row],[Question]]</f>
        <v>W08.2-Bathroom sinks and faucets</v>
      </c>
      <c r="T72" s="32" t="s">
        <v>131</v>
      </c>
      <c r="U72" s="32" t="s">
        <v>374</v>
      </c>
      <c r="V72" s="32" t="str">
        <f>_xlfn.XLOOKUP(PV_Features[[#This Row],[Feature.part]],Input[Feature ID],Input[Achieved (Y/N)],,0)</f>
        <v>Yes</v>
      </c>
      <c r="W72" s="32" t="s">
        <v>518</v>
      </c>
      <c r="X72" s="32" t="str" cm="1">
        <f t="array" aca="1" ref="X72" ca="1">IFERROR(_xlfn.XLOOKUP(PV_Features[[#This Row],[Question]],_xlfn.CHOOSECOLS(_xlfn.ANCHORARRAY('Step 2 - Questionnaire'!A$35),1),OFFSET('Step 2 - Questionnaire'!$D$35,0,0,COUNTA('Step 2 - Questionnaire'!A:A),1),,0),"No")</f>
        <v>No</v>
      </c>
      <c r="Y72" s="32">
        <f ca="1">IF(PV_Features[[#This Row],[Full PV triggered from this answer?]]="No",0,1)</f>
        <v>0</v>
      </c>
      <c r="Z72" s="32" t="str">
        <f ca="1">IF(SUMIF(PV_Features[Feature.part],PV_Features[[#This Row],[Feature.part]],PV_Features[Binary answer]),"Full",PV_Features[[#This Row],[Scope when no change]])</f>
        <v>Reduced</v>
      </c>
    </row>
    <row r="73" spans="2:26" ht="15">
      <c r="B73" s="44" t="s">
        <v>504</v>
      </c>
      <c r="C73" s="26" t="s">
        <v>221</v>
      </c>
      <c r="D73" s="26" t="s">
        <v>858</v>
      </c>
      <c r="E73" s="26">
        <f>COUNTIFS(Q_Features[Question],Q_Details[[#This Row],[Question Summary]],Q_Features[Pursued],"Yes")+COUNTIFS(PV_Features[Question],Q_Details[[#This Row],[Question Summary]],PV_Features[Pursued],"Yes")</f>
        <v>0</v>
      </c>
      <c r="F73" s="40" t="str">
        <f>IF(AND(IFERROR(VLOOKUP(Q_Details[[#This Row],[Parent Category]],GeneralQs,3,0)="Yes",FALSE),Q_Details[[#This Row],[Relevant Features?]]&gt;0),"Yes","No")</f>
        <v>No</v>
      </c>
      <c r="G73" s="26">
        <f>VLOOKUP(Q_Details[[#This Row],[Parent Category]],Categories[],6,0)</f>
        <v>6</v>
      </c>
      <c r="I73" s="25" t="s">
        <v>188</v>
      </c>
      <c r="J73" s="25" t="s">
        <v>229</v>
      </c>
      <c r="K73" s="25" t="str">
        <f>_xlfn.XLOOKUP(Q_Features[[#This Row],[feature_part]],Input[Feature ID],Input[Achieved (Y/N)],,0)</f>
        <v>No</v>
      </c>
      <c r="L73" s="25" t="str" cm="1">
        <f t="array" aca="1" ref="L73" ca="1">IFERROR(_xlfn.XLOOKUP(Q_Features[[#This Row],[Question]],_xlfn.CHOOSECOLS(_xlfn.ANCHORARRAY('Step 2 - Questionnaire'!A$35),1),OFFSET('Step 2 - Questionnaire'!$D$35,0,0,COUNTA('Step 2 - Questionnaire'!A:A),1),,0),"No")</f>
        <v>No</v>
      </c>
      <c r="N73" s="25" t="str">
        <f>_xlfn.XLOOKUP(Q_Features[[#This Row],[Question]],Q_Details[Question Summary],Q_Details[Parent Category],,0)</f>
        <v>Interior Products</v>
      </c>
      <c r="O73" s="25" t="str">
        <f>Q_Features[[#This Row],[feature_part]]&amp;"-"&amp;Q_Features[[#This Row],[Question]]</f>
        <v>W08.2-Bathroom design and supplies</v>
      </c>
      <c r="T73" s="32" t="s">
        <v>131</v>
      </c>
      <c r="U73" s="25" t="s">
        <v>405</v>
      </c>
      <c r="V73" s="32" t="str">
        <f>_xlfn.XLOOKUP(PV_Features[[#This Row],[Feature.part]],Input[Feature ID],Input[Achieved (Y/N)],,0)</f>
        <v>Yes</v>
      </c>
      <c r="W73" s="32" t="s">
        <v>518</v>
      </c>
      <c r="X73" s="32" t="str" cm="1">
        <f t="array" aca="1" ref="X73" ca="1">IFERROR(_xlfn.XLOOKUP(PV_Features[[#This Row],[Question]],_xlfn.CHOOSECOLS(_xlfn.ANCHORARRAY('Step 2 - Questionnaire'!A$35),1),OFFSET('Step 2 - Questionnaire'!$D$35,0,0,COUNTA('Step 2 - Questionnaire'!A:A),1),,0),"No")</f>
        <v>No</v>
      </c>
      <c r="Y73" s="32">
        <f ca="1">IF(PV_Features[[#This Row],[Full PV triggered from this answer?]]="No",0,1)</f>
        <v>0</v>
      </c>
      <c r="Z73" s="32" t="str">
        <f ca="1">IF(SUMIF(PV_Features[Feature.part],PV_Features[[#This Row],[Feature.part]],PV_Features[Binary answer]),"Full",PV_Features[[#This Row],[Scope when no change]])</f>
        <v>Reduced</v>
      </c>
    </row>
    <row r="74" spans="2:26" ht="15">
      <c r="B74" s="26" t="s">
        <v>273</v>
      </c>
      <c r="C74" s="26" t="s">
        <v>255</v>
      </c>
      <c r="D74" s="26" t="s">
        <v>501</v>
      </c>
      <c r="E74" s="26">
        <f>COUNTIFS(Q_Features[Question],Q_Details[[#This Row],[Question Summary]],Q_Features[Pursued],"Yes")+COUNTIFS(PV_Features[Question],Q_Details[[#This Row],[Question Summary]],PV_Features[Pursued],"Yes")</f>
        <v>0</v>
      </c>
      <c r="F74" s="40" t="str">
        <f>IF(AND(IFERROR(VLOOKUP(Q_Details[[#This Row],[Parent Category]],GeneralQs,3,0)="Yes",FALSE),Q_Details[[#This Row],[Relevant Features?]]&gt;0),"Yes","No")</f>
        <v>No</v>
      </c>
      <c r="G74" s="26">
        <f>VLOOKUP(Q_Details[[#This Row],[Parent Category]],Categories[],6,0)</f>
        <v>7</v>
      </c>
      <c r="I74" s="25" t="s">
        <v>187</v>
      </c>
      <c r="J74" s="25" t="s">
        <v>232</v>
      </c>
      <c r="K74" s="25" t="str">
        <f>_xlfn.XLOOKUP(Q_Features[[#This Row],[feature_part]],Input[Feature ID],Input[Achieved (Y/N)],,0)</f>
        <v>No</v>
      </c>
      <c r="L74" s="25" t="str" cm="1">
        <f t="array" aca="1" ref="L74" ca="1">IFERROR(_xlfn.XLOOKUP(Q_Features[[#This Row],[Question]],_xlfn.CHOOSECOLS(_xlfn.ANCHORARRAY('Step 2 - Questionnaire'!A$35),1),OFFSET('Step 2 - Questionnaire'!$D$35,0,0,COUNTA('Step 2 - Questionnaire'!A:A),1),,0),"No")</f>
        <v>No</v>
      </c>
      <c r="N74" s="25" t="str">
        <f>_xlfn.XLOOKUP(Q_Features[[#This Row],[Question]],Q_Details[Question Summary],Q_Details[Parent Category],,0)</f>
        <v>Interior Products</v>
      </c>
      <c r="O74" s="25" t="str">
        <f>Q_Features[[#This Row],[feature_part]]&amp;"-"&amp;Q_Features[[#This Row],[Question]]</f>
        <v>W08.3-Bathroom sinks and faucets</v>
      </c>
      <c r="T74" s="32" t="s">
        <v>131</v>
      </c>
      <c r="U74" s="25" t="s">
        <v>222</v>
      </c>
      <c r="V74" s="32" t="str">
        <f>_xlfn.XLOOKUP(PV_Features[[#This Row],[Feature.part]],Input[Feature ID],Input[Achieved (Y/N)],,0)</f>
        <v>Yes</v>
      </c>
      <c r="W74" s="32" t="s">
        <v>518</v>
      </c>
      <c r="X74" s="32" t="str" cm="1">
        <f t="array" aca="1" ref="X74" ca="1">IFERROR(_xlfn.XLOOKUP(PV_Features[[#This Row],[Question]],_xlfn.CHOOSECOLS(_xlfn.ANCHORARRAY('Step 2 - Questionnaire'!A$35),1),OFFSET('Step 2 - Questionnaire'!$D$35,0,0,COUNTA('Step 2 - Questionnaire'!A:A),1),,0),"No")</f>
        <v>No</v>
      </c>
      <c r="Y74" s="32">
        <f ca="1">IF(PV_Features[[#This Row],[Full PV triggered from this answer?]]="No",0,1)</f>
        <v>0</v>
      </c>
      <c r="Z74" s="32" t="str">
        <f ca="1">IF(SUMIF(PV_Features[Feature.part],PV_Features[[#This Row],[Feature.part]],PV_Features[Binary answer]),"Full",PV_Features[[#This Row],[Scope when no change]])</f>
        <v>Reduced</v>
      </c>
    </row>
    <row r="75" spans="2:26" ht="45">
      <c r="B75" s="26" t="s">
        <v>325</v>
      </c>
      <c r="C75" s="26" t="s">
        <v>255</v>
      </c>
      <c r="D75" s="26" t="s">
        <v>326</v>
      </c>
      <c r="E75" s="26">
        <f>COUNTIFS(Q_Features[Question],Q_Details[[#This Row],[Question Summary]],Q_Features[Pursued],"Yes")+COUNTIFS(PV_Features[Question],Q_Details[[#This Row],[Question Summary]],PV_Features[Pursued],"Yes")</f>
        <v>1</v>
      </c>
      <c r="F75" s="40" t="str">
        <f>IF(AND(IFERROR(VLOOKUP(Q_Details[[#This Row],[Parent Category]],GeneralQs,3,0)="Yes",FALSE),Q_Details[[#This Row],[Relevant Features?]]&gt;0),"Yes","No")</f>
        <v>No</v>
      </c>
      <c r="G75" s="26">
        <f>VLOOKUP(Q_Details[[#This Row],[Parent Category]],Categories[],6,0)</f>
        <v>7</v>
      </c>
      <c r="I75" s="25" t="s">
        <v>186</v>
      </c>
      <c r="J75" s="25" t="s">
        <v>229</v>
      </c>
      <c r="K75" s="25" t="str">
        <f>_xlfn.XLOOKUP(Q_Features[[#This Row],[feature_part]],Input[Feature ID],Input[Achieved (Y/N)],,0)</f>
        <v>No</v>
      </c>
      <c r="L75" s="25" t="str" cm="1">
        <f t="array" aca="1" ref="L75" ca="1">IFERROR(_xlfn.XLOOKUP(Q_Features[[#This Row],[Question]],_xlfn.CHOOSECOLS(_xlfn.ANCHORARRAY('Step 2 - Questionnaire'!A$35),1),OFFSET('Step 2 - Questionnaire'!$D$35,0,0,COUNTA('Step 2 - Questionnaire'!A:A),1),,0),"No")</f>
        <v>No</v>
      </c>
      <c r="N75" s="25" t="str">
        <f>_xlfn.XLOOKUP(Q_Features[[#This Row],[Question]],Q_Details[Question Summary],Q_Details[Parent Category],,0)</f>
        <v>Interior Products</v>
      </c>
      <c r="O75" s="25" t="str">
        <f>Q_Features[[#This Row],[feature_part]]&amp;"-"&amp;Q_Features[[#This Row],[Question]]</f>
        <v>W08.4-Bathroom design and supplies</v>
      </c>
      <c r="T75" s="32" t="s">
        <v>131</v>
      </c>
      <c r="U75" s="32" t="s">
        <v>221</v>
      </c>
      <c r="V75" s="32" t="str">
        <f>_xlfn.XLOOKUP(PV_Features[[#This Row],[Feature.part]],Input[Feature ID],Input[Achieved (Y/N)],,0)</f>
        <v>Yes</v>
      </c>
      <c r="W75" s="32" t="s">
        <v>518</v>
      </c>
      <c r="X75" s="32" t="str" cm="1">
        <f t="array" aca="1" ref="X75" ca="1">IFERROR(_xlfn.XLOOKUP(PV_Features[[#This Row],[Question]],_xlfn.CHOOSECOLS(_xlfn.ANCHORARRAY('Step 2 - Questionnaire'!A$35),1),OFFSET('Step 2 - Questionnaire'!$D$35,0,0,COUNTA('Step 2 - Questionnaire'!A:A),1),,0),"No")</f>
        <v>No</v>
      </c>
      <c r="Y75" s="32">
        <f ca="1">IF(PV_Features[[#This Row],[Full PV triggered from this answer?]]="No",0,1)</f>
        <v>0</v>
      </c>
      <c r="Z75" s="32" t="str">
        <f ca="1">IF(SUMIF(PV_Features[Feature.part],PV_Features[[#This Row],[Feature.part]],PV_Features[Binary answer]),"Full",PV_Features[[#This Row],[Scope when no change]])</f>
        <v>Reduced</v>
      </c>
    </row>
    <row r="76" spans="2:26" ht="30">
      <c r="B76" s="26" t="s">
        <v>380</v>
      </c>
      <c r="C76" s="26" t="s">
        <v>255</v>
      </c>
      <c r="D76" s="26" t="s">
        <v>381</v>
      </c>
      <c r="E76" s="26">
        <f>COUNTIFS(Q_Features[Question],Q_Details[[#This Row],[Question Summary]],Q_Features[Pursued],"Yes")+COUNTIFS(PV_Features[Question],Q_Details[[#This Row],[Question Summary]],PV_Features[Pursued],"Yes")</f>
        <v>0</v>
      </c>
      <c r="F76" s="40" t="str">
        <f>IF(AND(IFERROR(VLOOKUP(Q_Details[[#This Row],[Parent Category]],GeneralQs,3,0)="Yes",FALSE),Q_Details[[#This Row],[Relevant Features?]]&gt;0),"Yes","No")</f>
        <v>No</v>
      </c>
      <c r="G76" s="26">
        <f>VLOOKUP(Q_Details[[#This Row],[Parent Category]],Categories[],6,0)</f>
        <v>7</v>
      </c>
      <c r="I76" s="25" t="s">
        <v>185</v>
      </c>
      <c r="J76" s="25" t="s">
        <v>226</v>
      </c>
      <c r="K76" s="25" t="str">
        <f>_xlfn.XLOOKUP(Q_Features[[#This Row],[feature_part]],Input[Feature ID],Input[Achieved (Y/N)],,0)</f>
        <v>No</v>
      </c>
      <c r="L76" s="25" t="str" cm="1">
        <f t="array" aca="1" ref="L76" ca="1">IFERROR(_xlfn.XLOOKUP(Q_Features[[#This Row],[Question]],_xlfn.CHOOSECOLS(_xlfn.ANCHORARRAY('Step 2 - Questionnaire'!A$35),1),OFFSET('Step 2 - Questionnaire'!$D$35,0,0,COUNTA('Step 2 - Questionnaire'!A:A),1),,0),"No")</f>
        <v>No</v>
      </c>
      <c r="N76" s="25" t="str">
        <f>_xlfn.XLOOKUP(Q_Features[[#This Row],[Question]],Q_Details[Question Summary],Q_Details[Parent Category],,0)</f>
        <v>Plumbing System</v>
      </c>
      <c r="O76" s="25" t="str">
        <f>Q_Features[[#This Row],[feature_part]]&amp;"-"&amp;Q_Features[[#This Row],[Question]]</f>
        <v>W09.1-Non-potable water system</v>
      </c>
      <c r="T76" s="32" t="s">
        <v>131</v>
      </c>
      <c r="U76" s="32" t="s">
        <v>301</v>
      </c>
      <c r="V76" s="32" t="str">
        <f>_xlfn.XLOOKUP(PV_Features[[#This Row],[Feature.part]],Input[Feature ID],Input[Achieved (Y/N)],,0)</f>
        <v>Yes</v>
      </c>
      <c r="W76" s="32" t="s">
        <v>518</v>
      </c>
      <c r="X76" s="32" t="str" cm="1">
        <f t="array" aca="1" ref="X76" ca="1">IFERROR(_xlfn.XLOOKUP(PV_Features[[#This Row],[Question]],_xlfn.CHOOSECOLS(_xlfn.ANCHORARRAY('Step 2 - Questionnaire'!A$35),1),OFFSET('Step 2 - Questionnaire'!$D$35,0,0,COUNTA('Step 2 - Questionnaire'!A:A),1),,0),"No")</f>
        <v>No</v>
      </c>
      <c r="Y76" s="32">
        <f ca="1">IF(PV_Features[[#This Row],[Full PV triggered from this answer?]]="No",0,1)</f>
        <v>0</v>
      </c>
      <c r="Z76" s="32" t="str">
        <f ca="1">IF(SUMIF(PV_Features[Feature.part],PV_Features[[#This Row],[Feature.part]],PV_Features[Binary answer]),"Full",PV_Features[[#This Row],[Scope when no change]])</f>
        <v>Reduced</v>
      </c>
    </row>
    <row r="77" spans="2:26" ht="30">
      <c r="B77" s="26" t="s">
        <v>389</v>
      </c>
      <c r="C77" s="26" t="s">
        <v>255</v>
      </c>
      <c r="D77" s="26" t="s">
        <v>390</v>
      </c>
      <c r="E77" s="26">
        <f>COUNTIFS(Q_Features[Question],Q_Details[[#This Row],[Question Summary]],Q_Features[Pursued],"Yes")+COUNTIFS(PV_Features[Question],Q_Details[[#This Row],[Question Summary]],PV_Features[Pursued],"Yes")</f>
        <v>0</v>
      </c>
      <c r="F77" s="40" t="str">
        <f>IF(AND(IFERROR(VLOOKUP(Q_Details[[#This Row],[Parent Category]],GeneralQs,3,0)="Yes",FALSE),Q_Details[[#This Row],[Relevant Features?]]&gt;0),"Yes","No")</f>
        <v>No</v>
      </c>
      <c r="G77" s="26">
        <f>VLOOKUP(Q_Details[[#This Row],[Parent Category]],Categories[],6,0)</f>
        <v>7</v>
      </c>
      <c r="I77" s="25" t="s">
        <v>184</v>
      </c>
      <c r="J77" s="25" t="s">
        <v>263</v>
      </c>
      <c r="K77" s="25" t="str">
        <f>_xlfn.XLOOKUP(Q_Features[[#This Row],[feature_part]],Input[Feature ID],Input[Achieved (Y/N)],,0)</f>
        <v>Yes</v>
      </c>
      <c r="L77" s="25" t="str" cm="1">
        <f t="array" aca="1" ref="L77" ca="1">IFERROR(_xlfn.XLOOKUP(Q_Features[[#This Row],[Question]],_xlfn.CHOOSECOLS(_xlfn.ANCHORARRAY('Step 2 - Questionnaire'!A$35),1),OFFSET('Step 2 - Questionnaire'!$D$35,0,0,COUNTA('Step 2 - Questionnaire'!A:A),1),,0),"No")</f>
        <v>No</v>
      </c>
      <c r="N77" s="25" t="str">
        <f>_xlfn.XLOOKUP(Q_Features[[#This Row],[Question]],Q_Details[Question Summary],Q_Details[Parent Category],,0)</f>
        <v>Food Service</v>
      </c>
      <c r="O77" s="25" t="str">
        <f>Q_Features[[#This Row],[feature_part]]&amp;"-"&amp;Q_Features[[#This Row],[Question]]</f>
        <v>N01.1-Food Offerings</v>
      </c>
      <c r="T77" s="32" t="s">
        <v>131</v>
      </c>
      <c r="U77" s="32" t="s">
        <v>378</v>
      </c>
      <c r="V77" s="32" t="str">
        <f>_xlfn.XLOOKUP(PV_Features[[#This Row],[Feature.part]],Input[Feature ID],Input[Achieved (Y/N)],,0)</f>
        <v>Yes</v>
      </c>
      <c r="W77" s="32" t="s">
        <v>518</v>
      </c>
      <c r="X77" s="32" t="str" cm="1">
        <f t="array" aca="1" ref="X77" ca="1">IFERROR(_xlfn.XLOOKUP(PV_Features[[#This Row],[Question]],_xlfn.CHOOSECOLS(_xlfn.ANCHORARRAY('Step 2 - Questionnaire'!A$35),1),OFFSET('Step 2 - Questionnaire'!$D$35,0,0,COUNTA('Step 2 - Questionnaire'!A:A),1),,0),"No")</f>
        <v>No</v>
      </c>
      <c r="Y77" s="32">
        <f ca="1">IF(PV_Features[[#This Row],[Full PV triggered from this answer?]]="No",0,1)</f>
        <v>0</v>
      </c>
      <c r="Z77" s="32" t="str">
        <f ca="1">IF(SUMIF(PV_Features[Feature.part],PV_Features[[#This Row],[Feature.part]],PV_Features[Binary answer]),"Full",PV_Features[[#This Row],[Scope when no change]])</f>
        <v>Reduced</v>
      </c>
    </row>
    <row r="78" spans="2:26" ht="30">
      <c r="B78" s="26" t="s">
        <v>396</v>
      </c>
      <c r="C78" s="26" t="s">
        <v>255</v>
      </c>
      <c r="D78" s="26" t="s">
        <v>460</v>
      </c>
      <c r="E78" s="26">
        <f>COUNTIFS(Q_Features[Question],Q_Details[[#This Row],[Question Summary]],Q_Features[Pursued],"Yes")+COUNTIFS(PV_Features[Question],Q_Details[[#This Row],[Question Summary]],PV_Features[Pursued],"Yes")</f>
        <v>0</v>
      </c>
      <c r="F78" s="40" t="str">
        <f>IF(AND(IFERROR(VLOOKUP(Q_Details[[#This Row],[Parent Category]],GeneralQs,3,0)="Yes",FALSE),Q_Details[[#This Row],[Relevant Features?]]&gt;0),"Yes","No")</f>
        <v>No</v>
      </c>
      <c r="G78" s="26">
        <f>VLOOKUP(Q_Details[[#This Row],[Parent Category]],Categories[],6,0)</f>
        <v>7</v>
      </c>
      <c r="I78" s="25" t="s">
        <v>183</v>
      </c>
      <c r="J78" s="25" t="s">
        <v>264</v>
      </c>
      <c r="K78" s="25" t="str">
        <f>_xlfn.XLOOKUP(Q_Features[[#This Row],[feature_part]],Input[Feature ID],Input[Achieved (Y/N)],,0)</f>
        <v>Yes</v>
      </c>
      <c r="L78" s="25" t="str" cm="1">
        <f t="array" aca="1" ref="L78" ca="1">IFERROR(_xlfn.XLOOKUP(Q_Features[[#This Row],[Question]],_xlfn.CHOOSECOLS(_xlfn.ANCHORARRAY('Step 2 - Questionnaire'!A$35),1),OFFSET('Step 2 - Questionnaire'!$D$35,0,0,COUNTA('Step 2 - Questionnaire'!A:A),1),,0),"No")</f>
        <v>No</v>
      </c>
      <c r="N78" s="25" t="str">
        <f>_xlfn.XLOOKUP(Q_Features[[#This Row],[Question]],Q_Details[Question Summary],Q_Details[Parent Category],,0)</f>
        <v>Food Service</v>
      </c>
      <c r="O78" s="25" t="str">
        <f>Q_Features[[#This Row],[feature_part]]&amp;"-"&amp;Q_Features[[#This Row],[Question]]</f>
        <v>N01.2-Food Layout</v>
      </c>
      <c r="T78" s="32" t="s">
        <v>131</v>
      </c>
      <c r="U78" s="32" t="s">
        <v>520</v>
      </c>
      <c r="V78" s="32" t="str">
        <f>_xlfn.XLOOKUP(PV_Features[[#This Row],[Feature.part]],Input[Feature ID],Input[Achieved (Y/N)],,0)</f>
        <v>Yes</v>
      </c>
      <c r="W78" s="32" t="s">
        <v>518</v>
      </c>
      <c r="X78" s="32" t="str" cm="1">
        <f t="array" aca="1" ref="X78" ca="1">IFERROR(_xlfn.XLOOKUP(PV_Features[[#This Row],[Question]],_xlfn.CHOOSECOLS(_xlfn.ANCHORARRAY('Step 2 - Questionnaire'!A$35),1),OFFSET('Step 2 - Questionnaire'!$D$35,0,0,COUNTA('Step 2 - Questionnaire'!A:A),1),,0),"No")</f>
        <v>No</v>
      </c>
      <c r="Y78" s="32">
        <f ca="1">IF(PV_Features[[#This Row],[Full PV triggered from this answer?]]="No",0,1)</f>
        <v>0</v>
      </c>
      <c r="Z78" s="32" t="str">
        <f ca="1">IF(SUMIF(PV_Features[Feature.part],PV_Features[[#This Row],[Feature.part]],PV_Features[Binary answer]),"Full",PV_Features[[#This Row],[Scope when no change]])</f>
        <v>Reduced</v>
      </c>
    </row>
    <row r="79" spans="2:26" ht="30">
      <c r="B79" s="26" t="s">
        <v>506</v>
      </c>
      <c r="C79" s="26" t="s">
        <v>255</v>
      </c>
      <c r="D79" s="26" t="s">
        <v>461</v>
      </c>
      <c r="E79" s="26">
        <f>COUNTIFS(Q_Features[Question],Q_Details[[#This Row],[Question Summary]],Q_Features[Pursued],"Yes")+COUNTIFS(PV_Features[Question],Q_Details[[#This Row],[Question Summary]],PV_Features[Pursued],"Yes")</f>
        <v>0</v>
      </c>
      <c r="F79" s="40" t="str">
        <f>IF(AND(IFERROR(VLOOKUP(Q_Details[[#This Row],[Parent Category]],GeneralQs,3,0)="Yes",FALSE),Q_Details[[#This Row],[Relevant Features?]]&gt;0),"Yes","No")</f>
        <v>No</v>
      </c>
      <c r="G79" s="26">
        <f>VLOOKUP(Q_Details[[#This Row],[Parent Category]],Categories[],6,0)</f>
        <v>7</v>
      </c>
      <c r="I79" s="25" t="s">
        <v>182</v>
      </c>
      <c r="J79" s="25" t="s">
        <v>263</v>
      </c>
      <c r="K79" s="25" t="str">
        <f>_xlfn.XLOOKUP(Q_Features[[#This Row],[feature_part]],Input[Feature ID],Input[Achieved (Y/N)],,0)</f>
        <v>Yes</v>
      </c>
      <c r="L79" s="25" t="str" cm="1">
        <f t="array" aca="1" ref="L79" ca="1">IFERROR(_xlfn.XLOOKUP(Q_Features[[#This Row],[Question]],_xlfn.CHOOSECOLS(_xlfn.ANCHORARRAY('Step 2 - Questionnaire'!A$35),1),OFFSET('Step 2 - Questionnaire'!$D$35,0,0,COUNTA('Step 2 - Questionnaire'!A:A),1),,0),"No")</f>
        <v>No</v>
      </c>
      <c r="N79" s="25" t="str">
        <f>_xlfn.XLOOKUP(Q_Features[[#This Row],[Question]],Q_Details[Question Summary],Q_Details[Parent Category],,0)</f>
        <v>Food Service</v>
      </c>
      <c r="O79" s="25" t="str">
        <f>Q_Features[[#This Row],[feature_part]]&amp;"-"&amp;Q_Features[[#This Row],[Question]]</f>
        <v>N02.1-Food Offerings</v>
      </c>
      <c r="T79" s="32" t="s">
        <v>121</v>
      </c>
      <c r="U79" s="25" t="s">
        <v>413</v>
      </c>
      <c r="V79" s="32" t="str">
        <f>_xlfn.XLOOKUP(PV_Features[[#This Row],[Feature.part]],Input[Feature ID],Input[Achieved (Y/N)],,0)</f>
        <v>No</v>
      </c>
      <c r="W79" s="32" t="s">
        <v>518</v>
      </c>
      <c r="X79" s="32" t="str" cm="1">
        <f t="array" aca="1" ref="X79" ca="1">IFERROR(_xlfn.XLOOKUP(PV_Features[[#This Row],[Question]],_xlfn.CHOOSECOLS(_xlfn.ANCHORARRAY('Step 2 - Questionnaire'!A$35),1),OFFSET('Step 2 - Questionnaire'!$D$35,0,0,COUNTA('Step 2 - Questionnaire'!A:A),1),,0),"No")</f>
        <v>No</v>
      </c>
      <c r="Y79" s="32">
        <f ca="1">IF(PV_Features[[#This Row],[Full PV triggered from this answer?]]="No",0,1)</f>
        <v>0</v>
      </c>
      <c r="Z79" s="32" t="str">
        <f ca="1">IF(SUMIF(PV_Features[Feature.part],PV_Features[[#This Row],[Feature.part]],PV_Features[Binary answer]),"Full",PV_Features[[#This Row],[Scope when no change]])</f>
        <v>Reduced</v>
      </c>
    </row>
    <row r="80" spans="2:26" ht="30">
      <c r="B80" s="26" t="s">
        <v>274</v>
      </c>
      <c r="C80" s="26" t="s">
        <v>394</v>
      </c>
      <c r="D80" s="26" t="s">
        <v>477</v>
      </c>
      <c r="E80" s="26">
        <f>COUNTIFS(Q_Features[Question],Q_Details[[#This Row],[Question Summary]],Q_Features[Pursued],"Yes")+COUNTIFS(PV_Features[Question],Q_Details[[#This Row],[Question Summary]],PV_Features[Pursued],"Yes")</f>
        <v>0</v>
      </c>
      <c r="F80" s="40" t="str">
        <f>IF(AND(IFERROR(VLOOKUP(Q_Details[[#This Row],[Parent Category]],GeneralQs,3,0)="Yes",FALSE),Q_Details[[#This Row],[Relevant Features?]]&gt;0),"Yes","No")</f>
        <v>No</v>
      </c>
      <c r="G80" s="26">
        <f>VLOOKUP(Q_Details[[#This Row],[Parent Category]],Categories[],6,0)</f>
        <v>8</v>
      </c>
      <c r="I80" s="25" t="s">
        <v>182</v>
      </c>
      <c r="J80" s="25" t="s">
        <v>266</v>
      </c>
      <c r="K80" s="25" t="str">
        <f>_xlfn.XLOOKUP(Q_Features[[#This Row],[feature_part]],Input[Feature ID],Input[Achieved (Y/N)],,0)</f>
        <v>Yes</v>
      </c>
      <c r="L80" s="25" t="str" cm="1">
        <f t="array" aca="1" ref="L80" ca="1">IFERROR(_xlfn.XLOOKUP(Q_Features[[#This Row],[Question]],_xlfn.CHOOSECOLS(_xlfn.ANCHORARRAY('Step 2 - Questionnaire'!A$35),1),OFFSET('Step 2 - Questionnaire'!$D$35,0,0,COUNTA('Step 2 - Questionnaire'!A:A),1),,0),"No")</f>
        <v>No</v>
      </c>
      <c r="N80" s="25" t="str">
        <f>_xlfn.XLOOKUP(Q_Features[[#This Row],[Question]],Q_Details[Question Summary],Q_Details[Parent Category],,0)</f>
        <v>Food Service</v>
      </c>
      <c r="O80" s="25" t="str">
        <f>Q_Features[[#This Row],[feature_part]]&amp;"-"&amp;Q_Features[[#This Row],[Question]]</f>
        <v>N02.1-Beverage Offerings</v>
      </c>
      <c r="T80" s="32" t="s">
        <v>121</v>
      </c>
      <c r="U80" s="32" t="s">
        <v>520</v>
      </c>
      <c r="V80" s="32" t="str">
        <f>_xlfn.XLOOKUP(PV_Features[[#This Row],[Feature.part]],Input[Feature ID],Input[Achieved (Y/N)],,0)</f>
        <v>No</v>
      </c>
      <c r="W80" s="32" t="s">
        <v>518</v>
      </c>
      <c r="X80" s="32" t="str" cm="1">
        <f t="array" aca="1" ref="X80" ca="1">IFERROR(_xlfn.XLOOKUP(PV_Features[[#This Row],[Question]],_xlfn.CHOOSECOLS(_xlfn.ANCHORARRAY('Step 2 - Questionnaire'!A$35),1),OFFSET('Step 2 - Questionnaire'!$D$35,0,0,COUNTA('Step 2 - Questionnaire'!A:A),1),,0),"No")</f>
        <v>No</v>
      </c>
      <c r="Y80" s="32">
        <f ca="1">IF(PV_Features[[#This Row],[Full PV triggered from this answer?]]="No",0,1)</f>
        <v>0</v>
      </c>
      <c r="Z80" s="32" t="str">
        <f ca="1">IF(SUMIF(PV_Features[Feature.part],PV_Features[[#This Row],[Feature.part]],PV_Features[Binary answer]),"Full",PV_Features[[#This Row],[Scope when no change]])</f>
        <v>Reduced</v>
      </c>
    </row>
    <row r="81" spans="2:26" ht="30">
      <c r="B81" s="26" t="s">
        <v>327</v>
      </c>
      <c r="C81" s="26" t="s">
        <v>394</v>
      </c>
      <c r="D81" s="26" t="s">
        <v>466</v>
      </c>
      <c r="E81" s="26">
        <f>COUNTIFS(Q_Features[Question],Q_Details[[#This Row],[Question Summary]],Q_Features[Pursued],"Yes")+COUNTIFS(PV_Features[Question],Q_Details[[#This Row],[Question Summary]],PV_Features[Pursued],"Yes")</f>
        <v>0</v>
      </c>
      <c r="F81" s="40" t="str">
        <f>IF(AND(IFERROR(VLOOKUP(Q_Details[[#This Row],[Parent Category]],GeneralQs,3,0)="Yes",FALSE),Q_Details[[#This Row],[Relevant Features?]]&gt;0),"Yes","No")</f>
        <v>No</v>
      </c>
      <c r="G81" s="26">
        <f>VLOOKUP(Q_Details[[#This Row],[Parent Category]],Categories[],6,0)</f>
        <v>8</v>
      </c>
      <c r="I81" s="25" t="s">
        <v>181</v>
      </c>
      <c r="J81" s="25" t="s">
        <v>267</v>
      </c>
      <c r="K81" s="25" t="str">
        <f>_xlfn.XLOOKUP(Q_Features[[#This Row],[feature_part]],Input[Feature ID],Input[Achieved (Y/N)],,0)</f>
        <v>Yes</v>
      </c>
      <c r="L81" s="25" t="str" cm="1">
        <f t="array" aca="1" ref="L81" ca="1">IFERROR(_xlfn.XLOOKUP(Q_Features[[#This Row],[Question]],_xlfn.CHOOSECOLS(_xlfn.ANCHORARRAY('Step 2 - Questionnaire'!A$35),1),OFFSET('Step 2 - Questionnaire'!$D$35,0,0,COUNTA('Step 2 - Questionnaire'!A:A),1),,0),"No")</f>
        <v>No</v>
      </c>
      <c r="N81" s="25" t="str">
        <f>_xlfn.XLOOKUP(Q_Features[[#This Row],[Question]],Q_Details[Question Summary],Q_Details[Parent Category],,0)</f>
        <v>Food Service</v>
      </c>
      <c r="O81" s="25" t="str">
        <f>Q_Features[[#This Row],[feature_part]]&amp;"-"&amp;Q_Features[[#This Row],[Question]]</f>
        <v>N02.2-Allergens</v>
      </c>
      <c r="T81" s="32" t="s">
        <v>121</v>
      </c>
      <c r="U81" s="32" t="s">
        <v>405</v>
      </c>
      <c r="V81" s="32" t="str">
        <f>_xlfn.XLOOKUP(PV_Features[[#This Row],[Feature.part]],Input[Feature ID],Input[Achieved (Y/N)],,0)</f>
        <v>No</v>
      </c>
      <c r="W81" s="32" t="s">
        <v>518</v>
      </c>
      <c r="X81" s="32" t="str" cm="1">
        <f t="array" aca="1" ref="X81" ca="1">IFERROR(_xlfn.XLOOKUP(PV_Features[[#This Row],[Question]],_xlfn.CHOOSECOLS(_xlfn.ANCHORARRAY('Step 2 - Questionnaire'!A$35),1),OFFSET('Step 2 - Questionnaire'!$D$35,0,0,COUNTA('Step 2 - Questionnaire'!A:A),1),,0),"No")</f>
        <v>No</v>
      </c>
      <c r="Y81" s="32">
        <f ca="1">IF(PV_Features[[#This Row],[Full PV triggered from this answer?]]="No",0,1)</f>
        <v>0</v>
      </c>
      <c r="Z81" s="32" t="str">
        <f ca="1">IF(SUMIF(PV_Features[Feature.part],PV_Features[[#This Row],[Feature.part]],PV_Features[Binary answer]),"Full",PV_Features[[#This Row],[Scope when no change]])</f>
        <v>Reduced</v>
      </c>
    </row>
    <row r="82" spans="2:26" ht="30">
      <c r="B82" s="26" t="s">
        <v>525</v>
      </c>
      <c r="C82" s="26" t="s">
        <v>394</v>
      </c>
      <c r="D82" s="26" t="s">
        <v>393</v>
      </c>
      <c r="E82" s="26">
        <f>COUNTIFS(Q_Features[Question],Q_Details[[#This Row],[Question Summary]],Q_Features[Pursued],"Yes")+COUNTIFS(PV_Features[Question],Q_Details[[#This Row],[Question Summary]],PV_Features[Pursued],"Yes")</f>
        <v>0</v>
      </c>
      <c r="F82" s="40" t="str">
        <f>IF(AND(IFERROR(VLOOKUP(Q_Details[[#This Row],[Parent Category]],GeneralQs,3,0)="Yes",FALSE),Q_Details[[#This Row],[Relevant Features?]]&gt;0),"Yes","No")</f>
        <v>No</v>
      </c>
      <c r="G82" s="26">
        <f>VLOOKUP(Q_Details[[#This Row],[Parent Category]],Categories[],6,0)</f>
        <v>8</v>
      </c>
      <c r="I82" s="25" t="s">
        <v>180</v>
      </c>
      <c r="J82" s="25" t="s">
        <v>263</v>
      </c>
      <c r="K82" s="25" t="str">
        <f>_xlfn.XLOOKUP(Q_Features[[#This Row],[feature_part]],Input[Feature ID],Input[Achieved (Y/N)],,0)</f>
        <v>Yes</v>
      </c>
      <c r="L82" s="25" t="str" cm="1">
        <f t="array" aca="1" ref="L82" ca="1">IFERROR(_xlfn.XLOOKUP(Q_Features[[#This Row],[Question]],_xlfn.CHOOSECOLS(_xlfn.ANCHORARRAY('Step 2 - Questionnaire'!A$35),1),OFFSET('Step 2 - Questionnaire'!$D$35,0,0,COUNTA('Step 2 - Questionnaire'!A:A),1),,0),"No")</f>
        <v>No</v>
      </c>
      <c r="N82" s="25" t="str">
        <f>_xlfn.XLOOKUP(Q_Features[[#This Row],[Question]],Q_Details[Question Summary],Q_Details[Parent Category],,0)</f>
        <v>Food Service</v>
      </c>
      <c r="O82" s="25" t="str">
        <f>Q_Features[[#This Row],[feature_part]]&amp;"-"&amp;Q_Features[[#This Row],[Question]]</f>
        <v>N02.3-Food Offerings</v>
      </c>
      <c r="T82" s="32" t="s">
        <v>121</v>
      </c>
      <c r="U82" s="32" t="s">
        <v>221</v>
      </c>
      <c r="V82" s="32" t="str">
        <f>_xlfn.XLOOKUP(PV_Features[[#This Row],[Feature.part]],Input[Feature ID],Input[Achieved (Y/N)],,0)</f>
        <v>No</v>
      </c>
      <c r="W82" s="32" t="s">
        <v>518</v>
      </c>
      <c r="X82" s="32" t="str" cm="1">
        <f t="array" aca="1" ref="X82" ca="1">IFERROR(_xlfn.XLOOKUP(PV_Features[[#This Row],[Question]],_xlfn.CHOOSECOLS(_xlfn.ANCHORARRAY('Step 2 - Questionnaire'!A$35),1),OFFSET('Step 2 - Questionnaire'!$D$35,0,0,COUNTA('Step 2 - Questionnaire'!A:A),1),,0),"No")</f>
        <v>No</v>
      </c>
      <c r="Y82" s="32">
        <f ca="1">IF(PV_Features[[#This Row],[Full PV triggered from this answer?]]="No",0,1)</f>
        <v>0</v>
      </c>
      <c r="Z82" s="32" t="str">
        <f ca="1">IF(SUMIF(PV_Features[Feature.part],PV_Features[[#This Row],[Feature.part]],PV_Features[Binary answer]),"Full",PV_Features[[#This Row],[Scope when no change]])</f>
        <v>Reduced</v>
      </c>
    </row>
    <row r="83" spans="2:26" ht="30">
      <c r="B83" s="26" t="s">
        <v>395</v>
      </c>
      <c r="C83" s="26" t="s">
        <v>394</v>
      </c>
      <c r="D83" s="26" t="s">
        <v>467</v>
      </c>
      <c r="E83" s="26">
        <f>COUNTIFS(Q_Features[Question],Q_Details[[#This Row],[Question Summary]],Q_Features[Pursued],"Yes")+COUNTIFS(PV_Features[Question],Q_Details[[#This Row],[Question Summary]],PV_Features[Pursued],"Yes")</f>
        <v>0</v>
      </c>
      <c r="F83" s="40" t="str">
        <f>IF(AND(IFERROR(VLOOKUP(Q_Details[[#This Row],[Parent Category]],GeneralQs,3,0)="Yes",FALSE),Q_Details[[#This Row],[Relevant Features?]]&gt;0),"Yes","No")</f>
        <v>No</v>
      </c>
      <c r="G83" s="26">
        <f>VLOOKUP(Q_Details[[#This Row],[Parent Category]],Categories[],6,0)</f>
        <v>8</v>
      </c>
      <c r="I83" s="25" t="s">
        <v>180</v>
      </c>
      <c r="J83" s="25" t="s">
        <v>266</v>
      </c>
      <c r="K83" s="25" t="str">
        <f>_xlfn.XLOOKUP(Q_Features[[#This Row],[feature_part]],Input[Feature ID],Input[Achieved (Y/N)],,0)</f>
        <v>Yes</v>
      </c>
      <c r="L83" s="25" t="str" cm="1">
        <f t="array" aca="1" ref="L83" ca="1">IFERROR(_xlfn.XLOOKUP(Q_Features[[#This Row],[Question]],_xlfn.CHOOSECOLS(_xlfn.ANCHORARRAY('Step 2 - Questionnaire'!A$35),1),OFFSET('Step 2 - Questionnaire'!$D$35,0,0,COUNTA('Step 2 - Questionnaire'!A:A),1),,0),"No")</f>
        <v>No</v>
      </c>
      <c r="N83" s="25" t="str">
        <f>_xlfn.XLOOKUP(Q_Features[[#This Row],[Question]],Q_Details[Question Summary],Q_Details[Parent Category],,0)</f>
        <v>Food Service</v>
      </c>
      <c r="O83" s="25" t="str">
        <f>Q_Features[[#This Row],[feature_part]]&amp;"-"&amp;Q_Features[[#This Row],[Question]]</f>
        <v>N02.3-Beverage Offerings</v>
      </c>
      <c r="T83" s="32" t="s">
        <v>114</v>
      </c>
      <c r="U83" s="25" t="s">
        <v>405</v>
      </c>
      <c r="V83" s="32" t="str">
        <f>_xlfn.XLOOKUP(PV_Features[[#This Row],[Feature.part]],Input[Feature ID],Input[Achieved (Y/N)],,0)</f>
        <v>No</v>
      </c>
      <c r="W83" s="32" t="s">
        <v>518</v>
      </c>
      <c r="X83" s="32" t="str" cm="1">
        <f t="array" aca="1" ref="X83" ca="1">IFERROR(_xlfn.XLOOKUP(PV_Features[[#This Row],[Question]],_xlfn.CHOOSECOLS(_xlfn.ANCHORARRAY('Step 2 - Questionnaire'!A$35),1),OFFSET('Step 2 - Questionnaire'!$D$35,0,0,COUNTA('Step 2 - Questionnaire'!A:A),1),,0),"No")</f>
        <v>No</v>
      </c>
      <c r="Y83" s="32">
        <f ca="1">IF(PV_Features[[#This Row],[Full PV triggered from this answer?]]="No",0,1)</f>
        <v>0</v>
      </c>
      <c r="Z83" s="32" t="str">
        <f ca="1">IF(SUMIF(PV_Features[Feature.part],PV_Features[[#This Row],[Feature.part]],PV_Features[Binary answer]),"Full",PV_Features[[#This Row],[Scope when no change]])</f>
        <v>Reduced</v>
      </c>
    </row>
    <row r="84" spans="2:26" ht="30">
      <c r="B84" s="26" t="s">
        <v>399</v>
      </c>
      <c r="C84" s="26" t="s">
        <v>394</v>
      </c>
      <c r="D84" s="26" t="s">
        <v>468</v>
      </c>
      <c r="E84" s="26">
        <f>COUNTIFS(Q_Features[Question],Q_Details[[#This Row],[Question Summary]],Q_Features[Pursued],"Yes")+COUNTIFS(PV_Features[Question],Q_Details[[#This Row],[Question Summary]],PV_Features[Pursued],"Yes")</f>
        <v>0</v>
      </c>
      <c r="F84" s="40" t="str">
        <f>IF(AND(IFERROR(VLOOKUP(Q_Details[[#This Row],[Parent Category]],GeneralQs,3,0)="Yes",FALSE),Q_Details[[#This Row],[Relevant Features?]]&gt;0),"Yes","No")</f>
        <v>No</v>
      </c>
      <c r="G84" s="26">
        <f>VLOOKUP(Q_Details[[#This Row],[Parent Category]],Categories[],6,0)</f>
        <v>8</v>
      </c>
      <c r="I84" s="25" t="s">
        <v>179</v>
      </c>
      <c r="J84" s="25" t="s">
        <v>263</v>
      </c>
      <c r="K84" s="25" t="str">
        <f>_xlfn.XLOOKUP(Q_Features[[#This Row],[feature_part]],Input[Feature ID],Input[Achieved (Y/N)],,0)</f>
        <v>No</v>
      </c>
      <c r="L84" s="25" t="str" cm="1">
        <f t="array" aca="1" ref="L84" ca="1">IFERROR(_xlfn.XLOOKUP(Q_Features[[#This Row],[Question]],_xlfn.CHOOSECOLS(_xlfn.ANCHORARRAY('Step 2 - Questionnaire'!A$35),1),OFFSET('Step 2 - Questionnaire'!$D$35,0,0,COUNTA('Step 2 - Questionnaire'!A:A),1),,0),"No")</f>
        <v>No</v>
      </c>
      <c r="N84" s="25" t="str">
        <f>_xlfn.XLOOKUP(Q_Features[[#This Row],[Question]],Q_Details[Question Summary],Q_Details[Parent Category],,0)</f>
        <v>Food Service</v>
      </c>
      <c r="O84" s="25" t="str">
        <f>Q_Features[[#This Row],[feature_part]]&amp;"-"&amp;Q_Features[[#This Row],[Question]]</f>
        <v>N03.1-Food Offerings</v>
      </c>
      <c r="T84" s="32" t="s">
        <v>114</v>
      </c>
      <c r="U84" s="32" t="s">
        <v>520</v>
      </c>
      <c r="V84" s="32" t="str">
        <f>_xlfn.XLOOKUP(PV_Features[[#This Row],[Feature.part]],Input[Feature ID],Input[Achieved (Y/N)],,0)</f>
        <v>No</v>
      </c>
      <c r="W84" s="32" t="s">
        <v>518</v>
      </c>
      <c r="X84" s="32" t="str" cm="1">
        <f t="array" aca="1" ref="X84" ca="1">IFERROR(_xlfn.XLOOKUP(PV_Features[[#This Row],[Question]],_xlfn.CHOOSECOLS(_xlfn.ANCHORARRAY('Step 2 - Questionnaire'!A$35),1),OFFSET('Step 2 - Questionnaire'!$D$35,0,0,COUNTA('Step 2 - Questionnaire'!A:A),1),,0),"No")</f>
        <v>No</v>
      </c>
      <c r="Y84" s="32">
        <f ca="1">IF(PV_Features[[#This Row],[Full PV triggered from this answer?]]="No",0,1)</f>
        <v>0</v>
      </c>
      <c r="Z84" s="32" t="str">
        <f ca="1">IF(SUMIF(PV_Features[Feature.part],PV_Features[[#This Row],[Feature.part]],PV_Features[Binary answer]),"Full",PV_Features[[#This Row],[Scope when no change]])</f>
        <v>Reduced</v>
      </c>
    </row>
    <row r="85" spans="2:26" ht="30">
      <c r="B85" s="26" t="s">
        <v>401</v>
      </c>
      <c r="C85" s="26" t="s">
        <v>394</v>
      </c>
      <c r="D85" s="26" t="s">
        <v>469</v>
      </c>
      <c r="E85" s="26">
        <f>COUNTIFS(Q_Features[Question],Q_Details[[#This Row],[Question Summary]],Q_Features[Pursued],"Yes")+COUNTIFS(PV_Features[Question],Q_Details[[#This Row],[Question Summary]],PV_Features[Pursued],"Yes")</f>
        <v>0</v>
      </c>
      <c r="F85" s="40" t="str">
        <f>IF(AND(IFERROR(VLOOKUP(Q_Details[[#This Row],[Parent Category]],GeneralQs,3,0)="Yes",FALSE),Q_Details[[#This Row],[Relevant Features?]]&gt;0),"Yes","No")</f>
        <v>No</v>
      </c>
      <c r="G85" s="26">
        <f>VLOOKUP(Q_Details[[#This Row],[Parent Category]],Categories[],6,0)</f>
        <v>8</v>
      </c>
      <c r="I85" s="25" t="s">
        <v>179</v>
      </c>
      <c r="J85" s="25" t="s">
        <v>266</v>
      </c>
      <c r="K85" s="25" t="str">
        <f>_xlfn.XLOOKUP(Q_Features[[#This Row],[feature_part]],Input[Feature ID],Input[Achieved (Y/N)],,0)</f>
        <v>No</v>
      </c>
      <c r="L85" s="25" t="str" cm="1">
        <f t="array" aca="1" ref="L85" ca="1">IFERROR(_xlfn.XLOOKUP(Q_Features[[#This Row],[Question]],_xlfn.CHOOSECOLS(_xlfn.ANCHORARRAY('Step 2 - Questionnaire'!A$35),1),OFFSET('Step 2 - Questionnaire'!$D$35,0,0,COUNTA('Step 2 - Questionnaire'!A:A),1),,0),"No")</f>
        <v>No</v>
      </c>
      <c r="N85" s="25" t="str">
        <f>_xlfn.XLOOKUP(Q_Features[[#This Row],[Question]],Q_Details[Question Summary],Q_Details[Parent Category],,0)</f>
        <v>Food Service</v>
      </c>
      <c r="O85" s="25" t="str">
        <f>Q_Features[[#This Row],[feature_part]]&amp;"-"&amp;Q_Features[[#This Row],[Question]]</f>
        <v>N03.1-Beverage Offerings</v>
      </c>
      <c r="T85" s="32" t="s">
        <v>114</v>
      </c>
      <c r="U85" s="32" t="s">
        <v>413</v>
      </c>
      <c r="V85" s="32" t="str">
        <f>_xlfn.XLOOKUP(PV_Features[[#This Row],[Feature.part]],Input[Feature ID],Input[Achieved (Y/N)],,0)</f>
        <v>No</v>
      </c>
      <c r="W85" s="32" t="s">
        <v>518</v>
      </c>
      <c r="X85" s="32" t="str" cm="1">
        <f t="array" aca="1" ref="X85" ca="1">IFERROR(_xlfn.XLOOKUP(PV_Features[[#This Row],[Question]],_xlfn.CHOOSECOLS(_xlfn.ANCHORARRAY('Step 2 - Questionnaire'!A$35),1),OFFSET('Step 2 - Questionnaire'!$D$35,0,0,COUNTA('Step 2 - Questionnaire'!A:A),1),,0),"No")</f>
        <v>No</v>
      </c>
      <c r="Y85" s="32">
        <f ca="1">IF(PV_Features[[#This Row],[Full PV triggered from this answer?]]="No",0,1)</f>
        <v>0</v>
      </c>
      <c r="Z85" s="32" t="str">
        <f ca="1">IF(SUMIF(PV_Features[Feature.part],PV_Features[[#This Row],[Feature.part]],PV_Features[Binary answer]),"Full",PV_Features[[#This Row],[Scope when no change]])</f>
        <v>Reduced</v>
      </c>
    </row>
    <row r="86" spans="2:26" ht="15">
      <c r="B86" s="26" t="s">
        <v>409</v>
      </c>
      <c r="C86" s="26" t="s">
        <v>235</v>
      </c>
      <c r="D86" s="26" t="s">
        <v>447</v>
      </c>
      <c r="E86" s="26">
        <f>COUNTIFS(Q_Features[Question],Q_Details[[#This Row],[Question Summary]],Q_Features[Pursued],"Yes")+COUNTIFS(PV_Features[Question],Q_Details[[#This Row],[Question Summary]],PV_Features[Pursued],"Yes")</f>
        <v>0</v>
      </c>
      <c r="F86" s="42" t="str">
        <f>IF(AND(IFERROR(VLOOKUP(Q_Details[[#This Row],[Parent Category]],GeneralQs,3,0)="Yes",FALSE),Q_Details[[#This Row],[Relevant Features?]]&gt;0),"Yes","No")</f>
        <v>No</v>
      </c>
      <c r="G86" s="26">
        <f>VLOOKUP(Q_Details[[#This Row],[Parent Category]],Categories[],6,0)</f>
        <v>9</v>
      </c>
      <c r="I86" s="25" t="s">
        <v>178</v>
      </c>
      <c r="J86" s="25" t="s">
        <v>263</v>
      </c>
      <c r="K86" s="25" t="str">
        <f>_xlfn.XLOOKUP(Q_Features[[#This Row],[feature_part]],Input[Feature ID],Input[Achieved (Y/N)],,0)</f>
        <v>No</v>
      </c>
      <c r="L86" s="25" t="str" cm="1">
        <f t="array" aca="1" ref="L86" ca="1">IFERROR(_xlfn.XLOOKUP(Q_Features[[#This Row],[Question]],_xlfn.CHOOSECOLS(_xlfn.ANCHORARRAY('Step 2 - Questionnaire'!A$35),1),OFFSET('Step 2 - Questionnaire'!$D$35,0,0,COUNTA('Step 2 - Questionnaire'!A:A),1),,0),"No")</f>
        <v>No</v>
      </c>
      <c r="N86" s="25" t="str">
        <f>_xlfn.XLOOKUP(Q_Features[[#This Row],[Question]],Q_Details[Question Summary],Q_Details[Parent Category],,0)</f>
        <v>Food Service</v>
      </c>
      <c r="O86" s="25" t="str">
        <f>Q_Features[[#This Row],[feature_part]]&amp;"-"&amp;Q_Features[[#This Row],[Question]]</f>
        <v>N03.2-Food Offerings</v>
      </c>
      <c r="T86" s="32" t="s">
        <v>114</v>
      </c>
      <c r="U86" s="32" t="s">
        <v>222</v>
      </c>
      <c r="V86" s="32" t="str">
        <f>_xlfn.XLOOKUP(PV_Features[[#This Row],[Feature.part]],Input[Feature ID],Input[Achieved (Y/N)],,0)</f>
        <v>No</v>
      </c>
      <c r="W86" s="32" t="s">
        <v>518</v>
      </c>
      <c r="X86" s="32" t="str" cm="1">
        <f t="array" aca="1" ref="X86" ca="1">IFERROR(_xlfn.XLOOKUP(PV_Features[[#This Row],[Question]],_xlfn.CHOOSECOLS(_xlfn.ANCHORARRAY('Step 2 - Questionnaire'!A$35),1),OFFSET('Step 2 - Questionnaire'!$D$35,0,0,COUNTA('Step 2 - Questionnaire'!A:A),1),,0),"No")</f>
        <v>No</v>
      </c>
      <c r="Y86" s="32">
        <f ca="1">IF(PV_Features[[#This Row],[Full PV triggered from this answer?]]="No",0,1)</f>
        <v>0</v>
      </c>
      <c r="Z86" s="32" t="str">
        <f ca="1">IF(SUMIF(PV_Features[Feature.part],PV_Features[[#This Row],[Feature.part]],PV_Features[Binary answer]),"Full",PV_Features[[#This Row],[Scope when no change]])</f>
        <v>Reduced</v>
      </c>
    </row>
    <row r="87" spans="2:26" ht="30">
      <c r="B87" s="26" t="s">
        <v>237</v>
      </c>
      <c r="C87" s="26" t="s">
        <v>235</v>
      </c>
      <c r="D87" s="26" t="s">
        <v>236</v>
      </c>
      <c r="E87" s="26">
        <f>COUNTIFS(Q_Features[Question],Q_Details[[#This Row],[Question Summary]],Q_Features[Pursued],"Yes")+COUNTIFS(PV_Features[Question],Q_Details[[#This Row],[Question Summary]],PV_Features[Pursued],"Yes")</f>
        <v>0</v>
      </c>
      <c r="F87" s="42" t="str">
        <f>IF(AND(IFERROR(VLOOKUP(Q_Details[[#This Row],[Parent Category]],GeneralQs,3,0)="Yes",FALSE),Q_Details[[#This Row],[Relevant Features?]]&gt;0),"Yes","No")</f>
        <v>No</v>
      </c>
      <c r="G87" s="26">
        <f>VLOOKUP(Q_Details[[#This Row],[Parent Category]],Categories[],6,0)</f>
        <v>9</v>
      </c>
      <c r="I87" s="25" t="s">
        <v>177</v>
      </c>
      <c r="J87" s="25" t="s">
        <v>500</v>
      </c>
      <c r="K87" s="25" t="str">
        <f>_xlfn.XLOOKUP(Q_Features[[#This Row],[feature_part]],Input[Feature ID],Input[Achieved (Y/N)],,0)</f>
        <v>No</v>
      </c>
      <c r="L87" s="25" t="str" cm="1">
        <f t="array" aca="1" ref="L87" ca="1">IFERROR(_xlfn.XLOOKUP(Q_Features[[#This Row],[Question]],_xlfn.CHOOSECOLS(_xlfn.ANCHORARRAY('Step 2 - Questionnaire'!A$35),1),OFFSET('Step 2 - Questionnaire'!$D$35,0,0,COUNTA('Step 2 - Questionnaire'!A:A),1),,0),"No")</f>
        <v>No</v>
      </c>
      <c r="N87" s="25" t="str">
        <f>_xlfn.XLOOKUP(Q_Features[[#This Row],[Question]],Q_Details[Question Summary],Q_Details[Parent Category],,0)</f>
        <v>Food Service</v>
      </c>
      <c r="O87" s="25" t="str">
        <f>Q_Features[[#This Row],[feature_part]]&amp;"-"&amp;Q_Features[[#This Row],[Question]]</f>
        <v>N04.1-Food advertising</v>
      </c>
      <c r="T87" s="32" t="s">
        <v>114</v>
      </c>
      <c r="U87" s="32" t="s">
        <v>221</v>
      </c>
      <c r="V87" s="32" t="str">
        <f>_xlfn.XLOOKUP(PV_Features[[#This Row],[Feature.part]],Input[Feature ID],Input[Achieved (Y/N)],,0)</f>
        <v>No</v>
      </c>
      <c r="W87" s="32" t="s">
        <v>518</v>
      </c>
      <c r="X87" s="32" t="str" cm="1">
        <f t="array" aca="1" ref="X87" ca="1">IFERROR(_xlfn.XLOOKUP(PV_Features[[#This Row],[Question]],_xlfn.CHOOSECOLS(_xlfn.ANCHORARRAY('Step 2 - Questionnaire'!A$35),1),OFFSET('Step 2 - Questionnaire'!$D$35,0,0,COUNTA('Step 2 - Questionnaire'!A:A),1),,0),"No")</f>
        <v>No</v>
      </c>
      <c r="Y87" s="32">
        <f ca="1">IF(PV_Features[[#This Row],[Full PV triggered from this answer?]]="No",0,1)</f>
        <v>0</v>
      </c>
      <c r="Z87" s="32" t="str">
        <f ca="1">IF(SUMIF(PV_Features[Feature.part],PV_Features[[#This Row],[Feature.part]],PV_Features[Binary answer]),"Full",PV_Features[[#This Row],[Scope when no change]])</f>
        <v>Reduced</v>
      </c>
    </row>
    <row r="88" spans="2:26" ht="30">
      <c r="B88" s="26" t="s">
        <v>359</v>
      </c>
      <c r="C88" s="26" t="s">
        <v>235</v>
      </c>
      <c r="D88" s="26" t="s">
        <v>373</v>
      </c>
      <c r="E88" s="26">
        <f>COUNTIFS(Q_Features[Question],Q_Details[[#This Row],[Question Summary]],Q_Features[Pursued],"Yes")+COUNTIFS(PV_Features[Question],Q_Details[[#This Row],[Question Summary]],PV_Features[Pursued],"Yes")</f>
        <v>0</v>
      </c>
      <c r="F88" s="40" t="str">
        <f>IF(AND(IFERROR(VLOOKUP(Q_Details[[#This Row],[Parent Category]],GeneralQs,3,0)="Yes",FALSE),Q_Details[[#This Row],[Relevant Features?]]&gt;0),"Yes","No")</f>
        <v>No</v>
      </c>
      <c r="G88" s="26">
        <f>VLOOKUP(Q_Details[[#This Row],[Parent Category]],Categories[],6,0)</f>
        <v>9</v>
      </c>
      <c r="I88" s="25" t="s">
        <v>177</v>
      </c>
      <c r="J88" s="25" t="s">
        <v>264</v>
      </c>
      <c r="K88" s="25" t="str">
        <f>_xlfn.XLOOKUP(Q_Features[[#This Row],[feature_part]],Input[Feature ID],Input[Achieved (Y/N)],,0)</f>
        <v>No</v>
      </c>
      <c r="L88" s="25" t="str" cm="1">
        <f t="array" aca="1" ref="L88" ca="1">IFERROR(_xlfn.XLOOKUP(Q_Features[[#This Row],[Question]],_xlfn.CHOOSECOLS(_xlfn.ANCHORARRAY('Step 2 - Questionnaire'!A$35),1),OFFSET('Step 2 - Questionnaire'!$D$35,0,0,COUNTA('Step 2 - Questionnaire'!A:A),1),,0),"No")</f>
        <v>No</v>
      </c>
      <c r="N88" s="25" t="str">
        <f>_xlfn.XLOOKUP(Q_Features[[#This Row],[Question]],Q_Details[Question Summary],Q_Details[Parent Category],,0)</f>
        <v>Food Service</v>
      </c>
      <c r="O88" s="25" t="str">
        <f>Q_Features[[#This Row],[feature_part]]&amp;"-"&amp;Q_Features[[#This Row],[Question]]</f>
        <v>N04.1-Food Layout</v>
      </c>
      <c r="T88" s="32" t="s">
        <v>114</v>
      </c>
      <c r="U88" s="32" t="s">
        <v>284</v>
      </c>
      <c r="V88" s="32" t="str">
        <f>_xlfn.XLOOKUP(PV_Features[[#This Row],[Feature.part]],Input[Feature ID],Input[Achieved (Y/N)],,0)</f>
        <v>No</v>
      </c>
      <c r="W88" s="32" t="s">
        <v>518</v>
      </c>
      <c r="X88" s="32" t="str" cm="1">
        <f t="array" aca="1" ref="X88" ca="1">IFERROR(_xlfn.XLOOKUP(PV_Features[[#This Row],[Question]],_xlfn.CHOOSECOLS(_xlfn.ANCHORARRAY('Step 2 - Questionnaire'!A$35),1),OFFSET('Step 2 - Questionnaire'!$D$35,0,0,COUNTA('Step 2 - Questionnaire'!A:A),1),,0),"No")</f>
        <v>No</v>
      </c>
      <c r="Y88" s="32">
        <f ca="1">IF(PV_Features[[#This Row],[Full PV triggered from this answer?]]="No",0,1)</f>
        <v>0</v>
      </c>
      <c r="Z88" s="32" t="str">
        <f ca="1">IF(SUMIF(PV_Features[Feature.part],PV_Features[[#This Row],[Feature.part]],PV_Features[Binary answer]),"Full",PV_Features[[#This Row],[Scope when no change]])</f>
        <v>Reduced</v>
      </c>
    </row>
    <row r="89" spans="2:26" ht="30">
      <c r="B89" s="26" t="s">
        <v>444</v>
      </c>
      <c r="C89" s="26" t="s">
        <v>235</v>
      </c>
      <c r="D89" s="26" t="s">
        <v>445</v>
      </c>
      <c r="E89" s="26">
        <f>COUNTIFS(Q_Features[Question],Q_Details[[#This Row],[Question Summary]],Q_Features[Pursued],"Yes")+COUNTIFS(PV_Features[Question],Q_Details[[#This Row],[Question Summary]],PV_Features[Pursued],"Yes")</f>
        <v>0</v>
      </c>
      <c r="F89" s="40" t="str">
        <f>IF(AND(IFERROR(VLOOKUP(Q_Details[[#This Row],[Parent Category]],GeneralQs,3,0)="Yes",FALSE),Q_Details[[#This Row],[Relevant Features?]]&gt;0),"Yes","No")</f>
        <v>No</v>
      </c>
      <c r="G89" s="26">
        <f>VLOOKUP(Q_Details[[#This Row],[Parent Category]],Categories[],6,0)</f>
        <v>9</v>
      </c>
      <c r="I89" s="25" t="s">
        <v>176</v>
      </c>
      <c r="J89" s="25" t="s">
        <v>263</v>
      </c>
      <c r="K89" s="25" t="str">
        <f>_xlfn.XLOOKUP(Q_Features[[#This Row],[feature_part]],Input[Feature ID],Input[Achieved (Y/N)],,0)</f>
        <v>No</v>
      </c>
      <c r="L89" s="25" t="str" cm="1">
        <f t="array" aca="1" ref="L89" ca="1">IFERROR(_xlfn.XLOOKUP(Q_Features[[#This Row],[Question]],_xlfn.CHOOSECOLS(_xlfn.ANCHORARRAY('Step 2 - Questionnaire'!A$35),1),OFFSET('Step 2 - Questionnaire'!$D$35,0,0,COUNTA('Step 2 - Questionnaire'!A:A),1),,0),"No")</f>
        <v>No</v>
      </c>
      <c r="N89" s="25" t="str">
        <f>_xlfn.XLOOKUP(Q_Features[[#This Row],[Question]],Q_Details[Question Summary],Q_Details[Parent Category],,0)</f>
        <v>Food Service</v>
      </c>
      <c r="O89" s="25" t="str">
        <f>Q_Features[[#This Row],[feature_part]]&amp;"-"&amp;Q_Features[[#This Row],[Question]]</f>
        <v>N05.1-Food Offerings</v>
      </c>
      <c r="T89" s="32" t="s">
        <v>114</v>
      </c>
      <c r="U89" s="32" t="s">
        <v>291</v>
      </c>
      <c r="V89" s="32" t="str">
        <f>_xlfn.XLOOKUP(PV_Features[[#This Row],[Feature.part]],Input[Feature ID],Input[Achieved (Y/N)],,0)</f>
        <v>No</v>
      </c>
      <c r="W89" s="32" t="s">
        <v>518</v>
      </c>
      <c r="X89" s="32" t="str" cm="1">
        <f t="array" aca="1" ref="X89" ca="1">IFERROR(_xlfn.XLOOKUP(PV_Features[[#This Row],[Question]],_xlfn.CHOOSECOLS(_xlfn.ANCHORARRAY('Step 2 - Questionnaire'!A$35),1),OFFSET('Step 2 - Questionnaire'!$D$35,0,0,COUNTA('Step 2 - Questionnaire'!A:A),1),,0),"No")</f>
        <v>No</v>
      </c>
      <c r="Y89" s="32">
        <f ca="1">IF(PV_Features[[#This Row],[Full PV triggered from this answer?]]="No",0,1)</f>
        <v>0</v>
      </c>
      <c r="Z89" s="32" t="str">
        <f ca="1">IF(SUMIF(PV_Features[Feature.part],PV_Features[[#This Row],[Feature.part]],PV_Features[Binary answer]),"Full",PV_Features[[#This Row],[Scope when no change]])</f>
        <v>Reduced</v>
      </c>
    </row>
    <row r="90" spans="2:26" ht="30">
      <c r="B90" s="26" t="s">
        <v>446</v>
      </c>
      <c r="C90" s="26" t="s">
        <v>235</v>
      </c>
      <c r="D90" s="26" t="s">
        <v>454</v>
      </c>
      <c r="E90" s="26">
        <f>COUNTIFS(Q_Features[Question],Q_Details[[#This Row],[Question Summary]],Q_Features[Pursued],"Yes")+COUNTIFS(PV_Features[Question],Q_Details[[#This Row],[Question Summary]],PV_Features[Pursued],"Yes")</f>
        <v>0</v>
      </c>
      <c r="F90" s="43" t="str">
        <f>IF(AND(IFERROR(VLOOKUP(Q_Details[[#This Row],[Parent Category]],GeneralQs,3,0)="Yes",FALSE),Q_Details[[#This Row],[Relevant Features?]]&gt;0),"Yes","No")</f>
        <v>No</v>
      </c>
      <c r="G90" s="26">
        <f>VLOOKUP(Q_Details[[#This Row],[Parent Category]],Categories[],6,0)</f>
        <v>9</v>
      </c>
      <c r="I90" s="25" t="s">
        <v>176</v>
      </c>
      <c r="J90" s="25" t="s">
        <v>266</v>
      </c>
      <c r="K90" s="25" t="str">
        <f>_xlfn.XLOOKUP(Q_Features[[#This Row],[feature_part]],Input[Feature ID],Input[Achieved (Y/N)],,0)</f>
        <v>No</v>
      </c>
      <c r="L90" s="25" t="str" cm="1">
        <f t="array" aca="1" ref="L90" ca="1">IFERROR(_xlfn.XLOOKUP(Q_Features[[#This Row],[Question]],_xlfn.CHOOSECOLS(_xlfn.ANCHORARRAY('Step 2 - Questionnaire'!A$35),1),OFFSET('Step 2 - Questionnaire'!$D$35,0,0,COUNTA('Step 2 - Questionnaire'!A:A),1),,0),"No")</f>
        <v>No</v>
      </c>
      <c r="N90" s="25" t="str">
        <f>_xlfn.XLOOKUP(Q_Features[[#This Row],[Question]],Q_Details[Question Summary],Q_Details[Parent Category],,0)</f>
        <v>Food Service</v>
      </c>
      <c r="O90" s="25" t="str">
        <f>Q_Features[[#This Row],[feature_part]]&amp;"-"&amp;Q_Features[[#This Row],[Question]]</f>
        <v>N05.1-Beverage Offerings</v>
      </c>
      <c r="T90" s="32" t="s">
        <v>114</v>
      </c>
      <c r="U90" s="32" t="s">
        <v>279</v>
      </c>
      <c r="V90" s="32" t="str">
        <f>_xlfn.XLOOKUP(PV_Features[[#This Row],[Feature.part]],Input[Feature ID],Input[Achieved (Y/N)],,0)</f>
        <v>No</v>
      </c>
      <c r="W90" s="32" t="s">
        <v>518</v>
      </c>
      <c r="X90" s="32" t="str" cm="1">
        <f t="array" aca="1" ref="X90" ca="1">IFERROR(_xlfn.XLOOKUP(PV_Features[[#This Row],[Question]],_xlfn.CHOOSECOLS(_xlfn.ANCHORARRAY('Step 2 - Questionnaire'!A$35),1),OFFSET('Step 2 - Questionnaire'!$D$35,0,0,COUNTA('Step 2 - Questionnaire'!A:A),1),,0),"No")</f>
        <v>No</v>
      </c>
      <c r="Y90" s="32">
        <f ca="1">IF(PV_Features[[#This Row],[Full PV triggered from this answer?]]="No",0,1)</f>
        <v>0</v>
      </c>
      <c r="Z90" s="32" t="str">
        <f ca="1">IF(SUMIF(PV_Features[Feature.part],PV_Features[[#This Row],[Feature.part]],PV_Features[Binary answer]),"Full",PV_Features[[#This Row],[Scope when no change]])</f>
        <v>Reduced</v>
      </c>
    </row>
    <row r="91" spans="2:26" ht="30">
      <c r="B91" s="26" t="s">
        <v>263</v>
      </c>
      <c r="C91" s="26" t="s">
        <v>256</v>
      </c>
      <c r="D91" s="26" t="s">
        <v>503</v>
      </c>
      <c r="E91" s="26">
        <f>COUNTIFS(Q_Features[Question],Q_Details[[#This Row],[Question Summary]],Q_Features[Pursued],"Yes")+COUNTIFS(PV_Features[Question],Q_Details[[#This Row],[Question Summary]],PV_Features[Pursued],"Yes")</f>
        <v>3</v>
      </c>
      <c r="F91" s="40" t="str">
        <f>IF(AND(IFERROR(VLOOKUP(Q_Details[[#This Row],[Parent Category]],GeneralQs,3,0)="Yes",FALSE),Q_Details[[#This Row],[Relevant Features?]]&gt;0),"Yes","No")</f>
        <v>No</v>
      </c>
      <c r="G91" s="26">
        <f>VLOOKUP(Q_Details[[#This Row],[Parent Category]],Categories[],6,0)</f>
        <v>10</v>
      </c>
      <c r="I91" s="25" t="s">
        <v>175</v>
      </c>
      <c r="J91" s="25" t="s">
        <v>263</v>
      </c>
      <c r="K91" s="25" t="str">
        <f>_xlfn.XLOOKUP(Q_Features[[#This Row],[feature_part]],Input[Feature ID],Input[Achieved (Y/N)],,0)</f>
        <v>No</v>
      </c>
      <c r="L91" s="25" t="str" cm="1">
        <f t="array" aca="1" ref="L91" ca="1">IFERROR(_xlfn.XLOOKUP(Q_Features[[#This Row],[Question]],_xlfn.CHOOSECOLS(_xlfn.ANCHORARRAY('Step 2 - Questionnaire'!A$35),1),OFFSET('Step 2 - Questionnaire'!$D$35,0,0,COUNTA('Step 2 - Questionnaire'!A:A),1),,0),"No")</f>
        <v>No</v>
      </c>
      <c r="N91" s="25" t="str">
        <f>_xlfn.XLOOKUP(Q_Features[[#This Row],[Question]],Q_Details[Question Summary],Q_Details[Parent Category],,0)</f>
        <v>Food Service</v>
      </c>
      <c r="O91" s="25" t="str">
        <f>Q_Features[[#This Row],[feature_part]]&amp;"-"&amp;Q_Features[[#This Row],[Question]]</f>
        <v>N06.1-Food Offerings</v>
      </c>
      <c r="T91" s="32" t="s">
        <v>114</v>
      </c>
      <c r="U91" s="32" t="s">
        <v>522</v>
      </c>
      <c r="V91" s="32" t="str">
        <f>_xlfn.XLOOKUP(PV_Features[[#This Row],[Feature.part]],Input[Feature ID],Input[Achieved (Y/N)],,0)</f>
        <v>No</v>
      </c>
      <c r="W91" s="32" t="s">
        <v>518</v>
      </c>
      <c r="X91" s="32" t="str" cm="1">
        <f t="array" aca="1" ref="X91" ca="1">IFERROR(_xlfn.XLOOKUP(PV_Features[[#This Row],[Question]],_xlfn.CHOOSECOLS(_xlfn.ANCHORARRAY('Step 2 - Questionnaire'!A$35),1),OFFSET('Step 2 - Questionnaire'!$D$35,0,0,COUNTA('Step 2 - Questionnaire'!A:A),1),,0),"No")</f>
        <v>No</v>
      </c>
      <c r="Y91" s="32">
        <f ca="1">IF(PV_Features[[#This Row],[Full PV triggered from this answer?]]="No",0,1)</f>
        <v>0</v>
      </c>
      <c r="Z91" s="32" t="str">
        <f ca="1">IF(SUMIF(PV_Features[Feature.part],PV_Features[[#This Row],[Feature.part]],PV_Features[Binary answer]),"Full",PV_Features[[#This Row],[Scope when no change]])</f>
        <v>Reduced</v>
      </c>
    </row>
    <row r="92" spans="2:26" ht="30">
      <c r="B92" s="26" t="s">
        <v>264</v>
      </c>
      <c r="C92" s="26" t="s">
        <v>256</v>
      </c>
      <c r="D92" s="26" t="s">
        <v>265</v>
      </c>
      <c r="E92" s="26">
        <f>COUNTIFS(Q_Features[Question],Q_Details[[#This Row],[Question Summary]],Q_Features[Pursued],"Yes")+COUNTIFS(PV_Features[Question],Q_Details[[#This Row],[Question Summary]],PV_Features[Pursued],"Yes")</f>
        <v>1</v>
      </c>
      <c r="F92" s="43" t="str">
        <f>IF(AND(IFERROR(VLOOKUP(Q_Details[[#This Row],[Parent Category]],GeneralQs,3,0)="Yes",FALSE),Q_Details[[#This Row],[Relevant Features?]]&gt;0),"Yes","No")</f>
        <v>No</v>
      </c>
      <c r="G92" s="26">
        <f>VLOOKUP(Q_Details[[#This Row],[Parent Category]],Categories[],6,0)</f>
        <v>10</v>
      </c>
      <c r="I92" s="25" t="s">
        <v>175</v>
      </c>
      <c r="J92" s="25" t="s">
        <v>264</v>
      </c>
      <c r="K92" s="25" t="str">
        <f>_xlfn.XLOOKUP(Q_Features[[#This Row],[feature_part]],Input[Feature ID],Input[Achieved (Y/N)],,0)</f>
        <v>No</v>
      </c>
      <c r="L92" s="25" t="str" cm="1">
        <f t="array" aca="1" ref="L92" ca="1">IFERROR(_xlfn.XLOOKUP(Q_Features[[#This Row],[Question]],_xlfn.CHOOSECOLS(_xlfn.ANCHORARRAY('Step 2 - Questionnaire'!A$35),1),OFFSET('Step 2 - Questionnaire'!$D$35,0,0,COUNTA('Step 2 - Questionnaire'!A:A),1),,0),"No")</f>
        <v>No</v>
      </c>
      <c r="N92" s="25" t="str">
        <f>_xlfn.XLOOKUP(Q_Features[[#This Row],[Question]],Q_Details[Question Summary],Q_Details[Parent Category],,0)</f>
        <v>Food Service</v>
      </c>
      <c r="O92" s="25" t="str">
        <f>Q_Features[[#This Row],[feature_part]]&amp;"-"&amp;Q_Features[[#This Row],[Question]]</f>
        <v>N06.1-Food Layout</v>
      </c>
      <c r="T92" s="32" t="s">
        <v>114</v>
      </c>
      <c r="U92" s="32" t="s">
        <v>441</v>
      </c>
      <c r="V92" s="32" t="str">
        <f>_xlfn.XLOOKUP(PV_Features[[#This Row],[Feature.part]],Input[Feature ID],Input[Achieved (Y/N)],,0)</f>
        <v>No</v>
      </c>
      <c r="W92" s="32" t="s">
        <v>518</v>
      </c>
      <c r="X92" s="32" t="str" cm="1">
        <f t="array" aca="1" ref="X92" ca="1">IFERROR(_xlfn.XLOOKUP(PV_Features[[#This Row],[Question]],_xlfn.CHOOSECOLS(_xlfn.ANCHORARRAY('Step 2 - Questionnaire'!A$35),1),OFFSET('Step 2 - Questionnaire'!$D$35,0,0,COUNTA('Step 2 - Questionnaire'!A:A),1),,0),"No")</f>
        <v>No</v>
      </c>
      <c r="Y92" s="32">
        <f ca="1">IF(PV_Features[[#This Row],[Full PV triggered from this answer?]]="No",0,1)</f>
        <v>0</v>
      </c>
      <c r="Z92" s="32" t="str">
        <f ca="1">IF(SUMIF(PV_Features[Feature.part],PV_Features[[#This Row],[Feature.part]],PV_Features[Binary answer]),"Full",PV_Features[[#This Row],[Scope when no change]])</f>
        <v>Reduced</v>
      </c>
    </row>
    <row r="93" spans="2:26" ht="30">
      <c r="B93" s="26" t="s">
        <v>266</v>
      </c>
      <c r="C93" s="26" t="s">
        <v>256</v>
      </c>
      <c r="D93" s="26" t="s">
        <v>502</v>
      </c>
      <c r="E93" s="26">
        <f>COUNTIFS(Q_Features[Question],Q_Details[[#This Row],[Question Summary]],Q_Features[Pursued],"Yes")+COUNTIFS(PV_Features[Question],Q_Details[[#This Row],[Question Summary]],PV_Features[Pursued],"Yes")</f>
        <v>2</v>
      </c>
      <c r="F93" s="40" t="str">
        <f>IF(AND(IFERROR(VLOOKUP(Q_Details[[#This Row],[Parent Category]],GeneralQs,3,0)="Yes",FALSE),Q_Details[[#This Row],[Relevant Features?]]&gt;0),"Yes","No")</f>
        <v>No</v>
      </c>
      <c r="G93" s="26">
        <f>VLOOKUP(Q_Details[[#This Row],[Parent Category]],Categories[],6,0)</f>
        <v>10</v>
      </c>
      <c r="I93" s="25" t="s">
        <v>174</v>
      </c>
      <c r="J93" s="25" t="s">
        <v>499</v>
      </c>
      <c r="K93" s="25" t="str">
        <f>_xlfn.XLOOKUP(Q_Features[[#This Row],[feature_part]],Input[Feature ID],Input[Achieved (Y/N)],,0)</f>
        <v>No</v>
      </c>
      <c r="L93" s="25" t="str" cm="1">
        <f t="array" aca="1" ref="L93" ca="1">IFERROR(_xlfn.XLOOKUP(Q_Features[[#This Row],[Question]],_xlfn.CHOOSECOLS(_xlfn.ANCHORARRAY('Step 2 - Questionnaire'!A$35),1),OFFSET('Step 2 - Questionnaire'!$D$35,0,0,COUNTA('Step 2 - Questionnaire'!A:A),1),,0),"No")</f>
        <v>No</v>
      </c>
      <c r="N93" s="25" t="str">
        <f>_xlfn.XLOOKUP(Q_Features[[#This Row],[Question]],Q_Details[Question Summary],Q_Details[Parent Category],,0)</f>
        <v>Classes &amp; Training</v>
      </c>
      <c r="O93" s="25" t="str">
        <f>Q_Features[[#This Row],[feature_part]]&amp;"-"&amp;Q_Features[[#This Row],[Question]]</f>
        <v>N07.1-Nutrition education</v>
      </c>
      <c r="T93" s="32" t="s">
        <v>112</v>
      </c>
      <c r="U93" s="25" t="s">
        <v>522</v>
      </c>
      <c r="V93" s="32" t="str">
        <f>_xlfn.XLOOKUP(PV_Features[[#This Row],[Feature.part]],Input[Feature ID],Input[Achieved (Y/N)],,0)</f>
        <v>No</v>
      </c>
      <c r="W93" s="32" t="s">
        <v>285</v>
      </c>
      <c r="X93" s="32" t="str" cm="1">
        <f t="array" aca="1" ref="X93" ca="1">IFERROR(_xlfn.XLOOKUP(PV_Features[[#This Row],[Question]],_xlfn.CHOOSECOLS(_xlfn.ANCHORARRAY('Step 2 - Questionnaire'!A$35),1),OFFSET('Step 2 - Questionnaire'!$D$35,0,0,COUNTA('Step 2 - Questionnaire'!A:A),1),,0),"No")</f>
        <v>No</v>
      </c>
      <c r="Y93" s="32">
        <f ca="1">IF(PV_Features[[#This Row],[Full PV triggered from this answer?]]="No",0,1)</f>
        <v>0</v>
      </c>
      <c r="Z93" s="32" t="str">
        <f ca="1">IF(SUMIF(PV_Features[Feature.part],PV_Features[[#This Row],[Feature.part]],PV_Features[Binary answer]),"Full",PV_Features[[#This Row],[Scope when no change]])</f>
        <v>None</v>
      </c>
    </row>
    <row r="94" spans="2:26" ht="30">
      <c r="B94" s="26" t="s">
        <v>267</v>
      </c>
      <c r="C94" s="26" t="s">
        <v>256</v>
      </c>
      <c r="D94" s="26" t="s">
        <v>859</v>
      </c>
      <c r="E94" s="26">
        <f>COUNTIFS(Q_Features[Question],Q_Details[[#This Row],[Question Summary]],Q_Features[Pursued],"Yes")+COUNTIFS(PV_Features[Question],Q_Details[[#This Row],[Question Summary]],PV_Features[Pursued],"Yes")</f>
        <v>1</v>
      </c>
      <c r="F94" s="40" t="str">
        <f>IF(AND(IFERROR(VLOOKUP(Q_Details[[#This Row],[Parent Category]],GeneralQs,3,0)="Yes",FALSE),Q_Details[[#This Row],[Relevant Features?]]&gt;0),"Yes","No")</f>
        <v>No</v>
      </c>
      <c r="G94" s="26">
        <f>VLOOKUP(Q_Details[[#This Row],[Parent Category]],Categories[],6,0)</f>
        <v>10</v>
      </c>
      <c r="I94" s="25" t="s">
        <v>173</v>
      </c>
      <c r="J94" s="25" t="s">
        <v>268</v>
      </c>
      <c r="K94" s="25" t="str">
        <f>_xlfn.XLOOKUP(Q_Features[[#This Row],[feature_part]],Input[Feature ID],Input[Achieved (Y/N)],,0)</f>
        <v>No</v>
      </c>
      <c r="L94" s="25" t="str" cm="1">
        <f t="array" aca="1" ref="L94" ca="1">IFERROR(_xlfn.XLOOKUP(Q_Features[[#This Row],[Question]],_xlfn.CHOOSECOLS(_xlfn.ANCHORARRAY('Step 2 - Questionnaire'!A$35),1),OFFSET('Step 2 - Questionnaire'!$D$35,0,0,COUNTA('Step 2 - Questionnaire'!A:A),1),,0),"No")</f>
        <v>No</v>
      </c>
      <c r="N94" s="25" t="str">
        <f>_xlfn.XLOOKUP(Q_Features[[#This Row],[Question]],Q_Details[Question Summary],Q_Details[Parent Category],,0)</f>
        <v>Specialized Spaces</v>
      </c>
      <c r="O94" s="25" t="str">
        <f>Q_Features[[#This Row],[feature_part]]&amp;"-"&amp;Q_Features[[#This Row],[Question]]</f>
        <v>N08.1-Dining areas</v>
      </c>
      <c r="T94" s="32" t="s">
        <v>112</v>
      </c>
      <c r="U94" s="32" t="s">
        <v>283</v>
      </c>
      <c r="V94" s="32" t="str">
        <f>_xlfn.XLOOKUP(PV_Features[[#This Row],[Feature.part]],Input[Feature ID],Input[Achieved (Y/N)],,0)</f>
        <v>No</v>
      </c>
      <c r="W94" s="32" t="s">
        <v>285</v>
      </c>
      <c r="X94" s="32" t="str" cm="1">
        <f t="array" aca="1" ref="X94" ca="1">IFERROR(_xlfn.XLOOKUP(PV_Features[[#This Row],[Question]],_xlfn.CHOOSECOLS(_xlfn.ANCHORARRAY('Step 2 - Questionnaire'!A$35),1),OFFSET('Step 2 - Questionnaire'!$D$35,0,0,COUNTA('Step 2 - Questionnaire'!A:A),1),,0),"No")</f>
        <v>No</v>
      </c>
      <c r="Y94" s="32">
        <f ca="1">IF(PV_Features[[#This Row],[Full PV triggered from this answer?]]="No",0,1)</f>
        <v>0</v>
      </c>
      <c r="Z94" s="32" t="str">
        <f ca="1">IF(SUMIF(PV_Features[Feature.part],PV_Features[[#This Row],[Feature.part]],PV_Features[Binary answer]),"Full",PV_Features[[#This Row],[Scope when no change]])</f>
        <v>None</v>
      </c>
    </row>
    <row r="95" spans="2:26" ht="30">
      <c r="B95" s="26" t="s">
        <v>500</v>
      </c>
      <c r="C95" s="26" t="s">
        <v>256</v>
      </c>
      <c r="D95" s="26" t="s">
        <v>478</v>
      </c>
      <c r="E95" s="26">
        <f>COUNTIFS(Q_Features[Question],Q_Details[[#This Row],[Question Summary]],Q_Features[Pursued],"Yes")+COUNTIFS(PV_Features[Question],Q_Details[[#This Row],[Question Summary]],PV_Features[Pursued],"Yes")</f>
        <v>0</v>
      </c>
      <c r="F95" s="40" t="str">
        <f>IF(AND(IFERROR(VLOOKUP(Q_Details[[#This Row],[Parent Category]],GeneralQs,3,0)="Yes",FALSE),Q_Details[[#This Row],[Relevant Features?]]&gt;0),"Yes","No")</f>
        <v>No</v>
      </c>
      <c r="G95" s="26">
        <f>VLOOKUP(Q_Details[[#This Row],[Parent Category]],Categories[],6,0)</f>
        <v>10</v>
      </c>
      <c r="I95" s="25" t="s">
        <v>173</v>
      </c>
      <c r="J95" s="25" t="s">
        <v>270</v>
      </c>
      <c r="K95" s="25" t="str">
        <f>_xlfn.XLOOKUP(Q_Features[[#This Row],[feature_part]],Input[Feature ID],Input[Achieved (Y/N)],,0)</f>
        <v>No</v>
      </c>
      <c r="L95" s="25" t="str" cm="1">
        <f t="array" aca="1" ref="L95" ca="1">IFERROR(_xlfn.XLOOKUP(Q_Features[[#This Row],[Question]],_xlfn.CHOOSECOLS(_xlfn.ANCHORARRAY('Step 2 - Questionnaire'!A$35),1),OFFSET('Step 2 - Questionnaire'!$D$35,0,0,COUNTA('Step 2 - Questionnaire'!A:A),1),,0),"No")</f>
        <v>No</v>
      </c>
      <c r="N95" s="25" t="str">
        <f>_xlfn.XLOOKUP(Q_Features[[#This Row],[Question]],Q_Details[Question Summary],Q_Details[Parent Category],,0)</f>
        <v>Time Off &amp; Leave</v>
      </c>
      <c r="O95" s="25" t="str">
        <f>Q_Features[[#This Row],[feature_part]]&amp;"-"&amp;Q_Features[[#This Row],[Question]]</f>
        <v>N08.1-Lunch Breaks</v>
      </c>
      <c r="T95" s="32" t="s">
        <v>112</v>
      </c>
      <c r="U95" s="32" t="s">
        <v>279</v>
      </c>
      <c r="V95" s="32" t="str">
        <f>_xlfn.XLOOKUP(PV_Features[[#This Row],[Feature.part]],Input[Feature ID],Input[Achieved (Y/N)],,0)</f>
        <v>No</v>
      </c>
      <c r="W95" s="32" t="s">
        <v>285</v>
      </c>
      <c r="X95" s="32" t="str" cm="1">
        <f t="array" aca="1" ref="X95" ca="1">IFERROR(_xlfn.XLOOKUP(PV_Features[[#This Row],[Question]],_xlfn.CHOOSECOLS(_xlfn.ANCHORARRAY('Step 2 - Questionnaire'!A$35),1),OFFSET('Step 2 - Questionnaire'!$D$35,0,0,COUNTA('Step 2 - Questionnaire'!A:A),1),,0),"No")</f>
        <v>No</v>
      </c>
      <c r="Y95" s="32">
        <f ca="1">IF(PV_Features[[#This Row],[Full PV triggered from this answer?]]="No",0,1)</f>
        <v>0</v>
      </c>
      <c r="Z95" s="32" t="str">
        <f ca="1">IF(SUMIF(PV_Features[Feature.part],PV_Features[[#This Row],[Feature.part]],PV_Features[Binary answer]),"Full",PV_Features[[#This Row],[Scope when no change]])</f>
        <v>None</v>
      </c>
    </row>
    <row r="96" spans="2:26" ht="30">
      <c r="B96" s="26" t="s">
        <v>437</v>
      </c>
      <c r="C96" s="26" t="s">
        <v>431</v>
      </c>
      <c r="D96" s="26" t="s">
        <v>455</v>
      </c>
      <c r="E96" s="26">
        <f>COUNTIFS(Q_Features[Question],Q_Details[[#This Row],[Question Summary]],Q_Features[Pursued],"Yes")+COUNTIFS(PV_Features[Question],Q_Details[[#This Row],[Question Summary]],PV_Features[Pursued],"Yes")</f>
        <v>0</v>
      </c>
      <c r="F96" s="40" t="str">
        <f>IF(AND(IFERROR(VLOOKUP(Q_Details[[#This Row],[Parent Category]],GeneralQs,3,0)="Yes",FALSE),Q_Details[[#This Row],[Relevant Features?]]&gt;0),"Yes","No")</f>
        <v>No</v>
      </c>
      <c r="G96" s="26">
        <f>VLOOKUP(Q_Details[[#This Row],[Parent Category]],Categories[],6,0)</f>
        <v>11</v>
      </c>
      <c r="I96" s="25" t="s">
        <v>172</v>
      </c>
      <c r="J96" s="25" t="s">
        <v>263</v>
      </c>
      <c r="K96" s="25" t="str">
        <f>_xlfn.XLOOKUP(Q_Features[[#This Row],[feature_part]],Input[Feature ID],Input[Achieved (Y/N)],,0)</f>
        <v>No</v>
      </c>
      <c r="L96" s="25" t="str" cm="1">
        <f t="array" aca="1" ref="L96" ca="1">IFERROR(_xlfn.XLOOKUP(Q_Features[[#This Row],[Question]],_xlfn.CHOOSECOLS(_xlfn.ANCHORARRAY('Step 2 - Questionnaire'!A$35),1),OFFSET('Step 2 - Questionnaire'!$D$35,0,0,COUNTA('Step 2 - Questionnaire'!A:A),1),,0),"No")</f>
        <v>No</v>
      </c>
      <c r="N96" s="25" t="str">
        <f>_xlfn.XLOOKUP(Q_Features[[#This Row],[Question]],Q_Details[Question Summary],Q_Details[Parent Category],,0)</f>
        <v>Food Service</v>
      </c>
      <c r="O96" s="25" t="str">
        <f>Q_Features[[#This Row],[feature_part]]&amp;"-"&amp;Q_Features[[#This Row],[Question]]</f>
        <v>N09.1-Food Offerings</v>
      </c>
      <c r="T96" s="32" t="s">
        <v>111</v>
      </c>
      <c r="U96" s="25" t="s">
        <v>440</v>
      </c>
      <c r="V96" s="32" t="str">
        <f>_xlfn.XLOOKUP(PV_Features[[#This Row],[Feature.part]],Input[Feature ID],Input[Achieved (Y/N)],,0)</f>
        <v>No</v>
      </c>
      <c r="W96" s="32" t="s">
        <v>285</v>
      </c>
      <c r="X96" s="32" t="str" cm="1">
        <f t="array" aca="1" ref="X96" ca="1">IFERROR(_xlfn.XLOOKUP(PV_Features[[#This Row],[Question]],_xlfn.CHOOSECOLS(_xlfn.ANCHORARRAY('Step 2 - Questionnaire'!A$35),1),OFFSET('Step 2 - Questionnaire'!$D$35,0,0,COUNTA('Step 2 - Questionnaire'!A:A),1),,0),"No")</f>
        <v>No</v>
      </c>
      <c r="Y96" s="32">
        <f ca="1">IF(PV_Features[[#This Row],[Full PV triggered from this answer?]]="No",0,1)</f>
        <v>0</v>
      </c>
      <c r="Z96" s="32" t="str">
        <f ca="1">IF(SUMIF(PV_Features[Feature.part],PV_Features[[#This Row],[Feature.part]],PV_Features[Binary answer]),"Full",PV_Features[[#This Row],[Scope when no change]])</f>
        <v>None</v>
      </c>
    </row>
    <row r="97" spans="2:26" ht="30">
      <c r="B97" s="26" t="s">
        <v>330</v>
      </c>
      <c r="C97" s="26" t="s">
        <v>431</v>
      </c>
      <c r="D97" s="26" t="s">
        <v>331</v>
      </c>
      <c r="E97" s="26">
        <f>COUNTIFS(Q_Features[Question],Q_Details[[#This Row],[Question Summary]],Q_Features[Pursued],"Yes")+COUNTIFS(PV_Features[Question],Q_Details[[#This Row],[Question Summary]],PV_Features[Pursued],"Yes")</f>
        <v>0</v>
      </c>
      <c r="F97" s="40" t="str">
        <f>IF(AND(IFERROR(VLOOKUP(Q_Details[[#This Row],[Parent Category]],GeneralQs,3,0)="Yes",FALSE),Q_Details[[#This Row],[Relevant Features?]]&gt;0),"Yes","No")</f>
        <v>No</v>
      </c>
      <c r="G97" s="26">
        <f>VLOOKUP(Q_Details[[#This Row],[Parent Category]],Categories[],6,0)</f>
        <v>11</v>
      </c>
      <c r="I97" s="25" t="s">
        <v>171</v>
      </c>
      <c r="J97" s="25" t="s">
        <v>267</v>
      </c>
      <c r="K97" s="25" t="str">
        <f>_xlfn.XLOOKUP(Q_Features[[#This Row],[feature_part]],Input[Feature ID],Input[Achieved (Y/N)],,0)</f>
        <v>No</v>
      </c>
      <c r="L97" s="25" t="str" cm="1">
        <f t="array" aca="1" ref="L97" ca="1">IFERROR(_xlfn.XLOOKUP(Q_Features[[#This Row],[Question]],_xlfn.CHOOSECOLS(_xlfn.ANCHORARRAY('Step 2 - Questionnaire'!A$35),1),OFFSET('Step 2 - Questionnaire'!$D$35,0,0,COUNTA('Step 2 - Questionnaire'!A:A),1),,0),"No")</f>
        <v>No</v>
      </c>
      <c r="N97" s="25" t="str">
        <f>_xlfn.XLOOKUP(Q_Features[[#This Row],[Question]],Q_Details[Question Summary],Q_Details[Parent Category],,0)</f>
        <v>Food Service</v>
      </c>
      <c r="O97" s="25" t="str">
        <f>Q_Features[[#This Row],[feature_part]]&amp;"-"&amp;Q_Features[[#This Row],[Question]]</f>
        <v>N09.2-Allergens</v>
      </c>
      <c r="T97" s="32" t="s">
        <v>111</v>
      </c>
      <c r="U97" s="32" t="s">
        <v>279</v>
      </c>
      <c r="V97" s="32" t="str">
        <f>_xlfn.XLOOKUP(PV_Features[[#This Row],[Feature.part]],Input[Feature ID],Input[Achieved (Y/N)],,0)</f>
        <v>No</v>
      </c>
      <c r="W97" s="32" t="s">
        <v>285</v>
      </c>
      <c r="X97" s="32" t="str" cm="1">
        <f t="array" aca="1" ref="X97" ca="1">IFERROR(_xlfn.XLOOKUP(PV_Features[[#This Row],[Question]],_xlfn.CHOOSECOLS(_xlfn.ANCHORARRAY('Step 2 - Questionnaire'!A$35),1),OFFSET('Step 2 - Questionnaire'!$D$35,0,0,COUNTA('Step 2 - Questionnaire'!A:A),1),,0),"No")</f>
        <v>No</v>
      </c>
      <c r="Y97" s="32">
        <f ca="1">IF(PV_Features[[#This Row],[Full PV triggered from this answer?]]="No",0,1)</f>
        <v>0</v>
      </c>
      <c r="Z97" s="32" t="str">
        <f ca="1">IF(SUMIF(PV_Features[Feature.part],PV_Features[[#This Row],[Feature.part]],PV_Features[Binary answer]),"Full",PV_Features[[#This Row],[Scope when no change]])</f>
        <v>None</v>
      </c>
    </row>
    <row r="98" spans="2:26" ht="45">
      <c r="B98" s="26" t="s">
        <v>249</v>
      </c>
      <c r="C98" s="26" t="s">
        <v>431</v>
      </c>
      <c r="D98" s="26" t="s">
        <v>248</v>
      </c>
      <c r="E98" s="26">
        <f>COUNTIFS(Q_Features[Question],Q_Details[[#This Row],[Question Summary]],Q_Features[Pursued],"Yes")+COUNTIFS(PV_Features[Question],Q_Details[[#This Row],[Question Summary]],PV_Features[Pursued],"Yes")</f>
        <v>0</v>
      </c>
      <c r="F98" s="42" t="str">
        <f>IF(AND(IFERROR(VLOOKUP(Q_Details[[#This Row],[Parent Category]],GeneralQs,3,0)="Yes",FALSE),Q_Details[[#This Row],[Relevant Features?]]&gt;0),"Yes","No")</f>
        <v>No</v>
      </c>
      <c r="G98" s="26">
        <f>VLOOKUP(Q_Details[[#This Row],[Parent Category]],Categories[],6,0)</f>
        <v>11</v>
      </c>
      <c r="I98" s="25" t="s">
        <v>170</v>
      </c>
      <c r="J98" s="25" t="s">
        <v>268</v>
      </c>
      <c r="K98" s="25" t="str">
        <f>_xlfn.XLOOKUP(Q_Features[[#This Row],[feature_part]],Input[Feature ID],Input[Achieved (Y/N)],,0)</f>
        <v>No</v>
      </c>
      <c r="L98" s="25" t="str" cm="1">
        <f t="array" aca="1" ref="L98" ca="1">IFERROR(_xlfn.XLOOKUP(Q_Features[[#This Row],[Question]],_xlfn.CHOOSECOLS(_xlfn.ANCHORARRAY('Step 2 - Questionnaire'!A$35),1),OFFSET('Step 2 - Questionnaire'!$D$35,0,0,COUNTA('Step 2 - Questionnaire'!A:A),1),,0),"No")</f>
        <v>No</v>
      </c>
      <c r="N98" s="25" t="str">
        <f>_xlfn.XLOOKUP(Q_Features[[#This Row],[Question]],Q_Details[Question Summary],Q_Details[Parent Category],,0)</f>
        <v>Specialized Spaces</v>
      </c>
      <c r="O98" s="25" t="str">
        <f>Q_Features[[#This Row],[feature_part]]&amp;"-"&amp;Q_Features[[#This Row],[Question]]</f>
        <v>N10.1-Dining areas</v>
      </c>
      <c r="T98" s="32" t="s">
        <v>111</v>
      </c>
      <c r="U98" s="32" t="s">
        <v>296</v>
      </c>
      <c r="V98" s="32" t="str">
        <f>_xlfn.XLOOKUP(PV_Features[[#This Row],[Feature.part]],Input[Feature ID],Input[Achieved (Y/N)],,0)</f>
        <v>No</v>
      </c>
      <c r="W98" s="32" t="s">
        <v>285</v>
      </c>
      <c r="X98" s="32" t="str" cm="1">
        <f t="array" aca="1" ref="X98" ca="1">IFERROR(_xlfn.XLOOKUP(PV_Features[[#This Row],[Question]],_xlfn.CHOOSECOLS(_xlfn.ANCHORARRAY('Step 2 - Questionnaire'!A$35),1),OFFSET('Step 2 - Questionnaire'!$D$35,0,0,COUNTA('Step 2 - Questionnaire'!A:A),1),,0),"No")</f>
        <v>No</v>
      </c>
      <c r="Y98" s="32">
        <f ca="1">IF(PV_Features[[#This Row],[Full PV triggered from this answer?]]="No",0,1)</f>
        <v>0</v>
      </c>
      <c r="Z98" s="32" t="str">
        <f ca="1">IF(SUMIF(PV_Features[Feature.part],PV_Features[[#This Row],[Feature.part]],PV_Features[Binary answer]),"Full",PV_Features[[#This Row],[Scope when no change]])</f>
        <v>None</v>
      </c>
    </row>
    <row r="99" spans="2:26" ht="30">
      <c r="B99" s="26" t="s">
        <v>286</v>
      </c>
      <c r="C99" s="26" t="s">
        <v>431</v>
      </c>
      <c r="D99" s="26" t="s">
        <v>456</v>
      </c>
      <c r="E99" s="26">
        <f>COUNTIFS(Q_Features[Question],Q_Details[[#This Row],[Question Summary]],Q_Features[Pursued],"Yes")+COUNTIFS(PV_Features[Question],Q_Details[[#This Row],[Question Summary]],PV_Features[Pursued],"Yes")</f>
        <v>0</v>
      </c>
      <c r="F99" s="43" t="str">
        <f>IF(AND(IFERROR(VLOOKUP(Q_Details[[#This Row],[Parent Category]],GeneralQs,3,0)="Yes",FALSE),Q_Details[[#This Row],[Relevant Features?]]&gt;0),"Yes","No")</f>
        <v>No</v>
      </c>
      <c r="G99" s="26">
        <f>VLOOKUP(Q_Details[[#This Row],[Parent Category]],Categories[],6,0)</f>
        <v>11</v>
      </c>
      <c r="I99" s="25" t="s">
        <v>169</v>
      </c>
      <c r="J99" s="25" t="s">
        <v>263</v>
      </c>
      <c r="K99" s="25" t="str">
        <f>_xlfn.XLOOKUP(Q_Features[[#This Row],[feature_part]],Input[Feature ID],Input[Achieved (Y/N)],,0)</f>
        <v>No</v>
      </c>
      <c r="L99" s="25" t="str" cm="1">
        <f t="array" aca="1" ref="L99" ca="1">IFERROR(_xlfn.XLOOKUP(Q_Features[[#This Row],[Question]],_xlfn.CHOOSECOLS(_xlfn.ANCHORARRAY('Step 2 - Questionnaire'!A$35),1),OFFSET('Step 2 - Questionnaire'!$D$35,0,0,COUNTA('Step 2 - Questionnaire'!A:A),1),,0),"No")</f>
        <v>No</v>
      </c>
      <c r="N99" s="25" t="str">
        <f>_xlfn.XLOOKUP(Q_Features[[#This Row],[Question]],Q_Details[Question Summary],Q_Details[Parent Category],,0)</f>
        <v>Food Service</v>
      </c>
      <c r="O99" s="25" t="str">
        <f>Q_Features[[#This Row],[feature_part]]&amp;"-"&amp;Q_Features[[#This Row],[Question]]</f>
        <v>N11.1-Food Offerings</v>
      </c>
    </row>
    <row r="100" spans="2:26" ht="30">
      <c r="B100" s="26" t="s">
        <v>344</v>
      </c>
      <c r="C100" s="26" t="s">
        <v>431</v>
      </c>
      <c r="D100" s="26" t="s">
        <v>345</v>
      </c>
      <c r="E100" s="26">
        <f>COUNTIFS(Q_Features[Question],Q_Details[[#This Row],[Question Summary]],Q_Features[Pursued],"Yes")+COUNTIFS(PV_Features[Question],Q_Details[[#This Row],[Question Summary]],PV_Features[Pursued],"Yes")</f>
        <v>0</v>
      </c>
      <c r="F100" s="40" t="str">
        <f>IF(AND(IFERROR(VLOOKUP(Q_Details[[#This Row],[Parent Category]],GeneralQs,3,0)="Yes",FALSE),Q_Details[[#This Row],[Relevant Features?]]&gt;0),"Yes","No")</f>
        <v>No</v>
      </c>
      <c r="G100" s="26">
        <f>VLOOKUP(Q_Details[[#This Row],[Parent Category]],Categories[],6,0)</f>
        <v>11</v>
      </c>
      <c r="I100" s="25" t="s">
        <v>169</v>
      </c>
      <c r="J100" s="25" t="s">
        <v>266</v>
      </c>
      <c r="K100" s="25" t="str">
        <f>_xlfn.XLOOKUP(Q_Features[[#This Row],[feature_part]],Input[Feature ID],Input[Achieved (Y/N)],,0)</f>
        <v>No</v>
      </c>
      <c r="L100" s="25" t="str" cm="1">
        <f t="array" aca="1" ref="L100" ca="1">IFERROR(_xlfn.XLOOKUP(Q_Features[[#This Row],[Question]],_xlfn.CHOOSECOLS(_xlfn.ANCHORARRAY('Step 2 - Questionnaire'!A$35),1),OFFSET('Step 2 - Questionnaire'!$D$35,0,0,COUNTA('Step 2 - Questionnaire'!A:A),1),,0),"No")</f>
        <v>No</v>
      </c>
      <c r="N100" s="25" t="str">
        <f>_xlfn.XLOOKUP(Q_Features[[#This Row],[Question]],Q_Details[Question Summary],Q_Details[Parent Category],,0)</f>
        <v>Food Service</v>
      </c>
      <c r="O100" s="25" t="str">
        <f>Q_Features[[#This Row],[feature_part]]&amp;"-"&amp;Q_Features[[#This Row],[Question]]</f>
        <v>N11.1-Beverage Offerings</v>
      </c>
    </row>
    <row r="101" spans="2:26" ht="30">
      <c r="B101" s="26" t="s">
        <v>355</v>
      </c>
      <c r="C101" s="26" t="s">
        <v>431</v>
      </c>
      <c r="D101" s="26" t="s">
        <v>356</v>
      </c>
      <c r="E101" s="26">
        <f>COUNTIFS(Q_Features[Question],Q_Details[[#This Row],[Question Summary]],Q_Features[Pursued],"Yes")+COUNTIFS(PV_Features[Question],Q_Details[[#This Row],[Question Summary]],PV_Features[Pursued],"Yes")</f>
        <v>0</v>
      </c>
      <c r="F101" s="40" t="str">
        <f>IF(AND(IFERROR(VLOOKUP(Q_Details[[#This Row],[Parent Category]],GeneralQs,3,0)="Yes",FALSE),Q_Details[[#This Row],[Relevant Features?]]&gt;0),"Yes","No")</f>
        <v>No</v>
      </c>
      <c r="G101" s="26">
        <f>VLOOKUP(Q_Details[[#This Row],[Parent Category]],Categories[],6,0)</f>
        <v>11</v>
      </c>
      <c r="I101" s="25" t="s">
        <v>168</v>
      </c>
      <c r="J101" s="25" t="s">
        <v>273</v>
      </c>
      <c r="K101" s="25" t="str">
        <f>_xlfn.XLOOKUP(Q_Features[[#This Row],[feature_part]],Input[Feature ID],Input[Achieved (Y/N)],,0)</f>
        <v>No</v>
      </c>
      <c r="L101" s="25" t="str" cm="1">
        <f t="array" aca="1" ref="L101" ca="1">IFERROR(_xlfn.XLOOKUP(Q_Features[[#This Row],[Question]],_xlfn.CHOOSECOLS(_xlfn.ANCHORARRAY('Step 2 - Questionnaire'!A$35),1),OFFSET('Step 2 - Questionnaire'!$D$35,0,0,COUNTA('Step 2 - Questionnaire'!A:A),1),,0),"No")</f>
        <v>No</v>
      </c>
      <c r="N101" s="25" t="str">
        <f>_xlfn.XLOOKUP(Q_Features[[#This Row],[Question]],Q_Details[Question Summary],Q_Details[Parent Category],,0)</f>
        <v>Exterior Design</v>
      </c>
      <c r="O101" s="25" t="str">
        <f>Q_Features[[#This Row],[feature_part]]&amp;"-"&amp;Q_Features[[#This Row],[Question]]</f>
        <v>N12.1-Gardening</v>
      </c>
    </row>
    <row r="102" spans="2:26" ht="30">
      <c r="B102" s="26" t="s">
        <v>357</v>
      </c>
      <c r="C102" s="26" t="s">
        <v>431</v>
      </c>
      <c r="D102" s="26" t="s">
        <v>358</v>
      </c>
      <c r="E102" s="26">
        <f>COUNTIFS(Q_Features[Question],Q_Details[[#This Row],[Question Summary]],Q_Features[Pursued],"Yes")+COUNTIFS(PV_Features[Question],Q_Details[[#This Row],[Question Summary]],PV_Features[Pursued],"Yes")</f>
        <v>0</v>
      </c>
      <c r="F102" s="40" t="str">
        <f>IF(AND(IFERROR(VLOOKUP(Q_Details[[#This Row],[Parent Category]],GeneralQs,3,0)="Yes",FALSE),Q_Details[[#This Row],[Relevant Features?]]&gt;0),"Yes","No")</f>
        <v>No</v>
      </c>
      <c r="G102" s="26">
        <f>VLOOKUP(Q_Details[[#This Row],[Parent Category]],Categories[],6,0)</f>
        <v>11</v>
      </c>
      <c r="I102" s="25" t="s">
        <v>167</v>
      </c>
      <c r="J102" s="25" t="s">
        <v>274</v>
      </c>
      <c r="K102" s="25" t="str">
        <f>_xlfn.XLOOKUP(Q_Features[[#This Row],[feature_part]],Input[Feature ID],Input[Achieved (Y/N)],,0)</f>
        <v>No</v>
      </c>
      <c r="L102" s="25" t="str" cm="1">
        <f t="array" aca="1" ref="L102" ca="1">IFERROR(_xlfn.XLOOKUP(Q_Features[[#This Row],[Question]],_xlfn.CHOOSECOLS(_xlfn.ANCHORARRAY('Step 2 - Questionnaire'!A$35),1),OFFSET('Step 2 - Questionnaire'!$D$35,0,0,COUNTA('Step 2 - Questionnaire'!A:A),1),,0),"No")</f>
        <v>No</v>
      </c>
      <c r="N102" s="25" t="str">
        <f>_xlfn.XLOOKUP(Q_Features[[#This Row],[Question]],Q_Details[Question Summary],Q_Details[Parent Category],,0)</f>
        <v>Neighborhood</v>
      </c>
      <c r="O102" s="25" t="str">
        <f>Q_Features[[#This Row],[feature_part]]&amp;"-"&amp;Q_Features[[#This Row],[Question]]</f>
        <v>N13.1-Local Food</v>
      </c>
    </row>
    <row r="103" spans="2:26" ht="30">
      <c r="B103" s="26" t="s">
        <v>376</v>
      </c>
      <c r="C103" s="26" t="s">
        <v>431</v>
      </c>
      <c r="D103" s="26" t="s">
        <v>377</v>
      </c>
      <c r="E103" s="26">
        <f>COUNTIFS(Q_Features[Question],Q_Details[[#This Row],[Question Summary]],Q_Features[Pursued],"Yes")+COUNTIFS(PV_Features[Question],Q_Details[[#This Row],[Question Summary]],PV_Features[Pursued],"Yes")</f>
        <v>0</v>
      </c>
      <c r="F103" s="40" t="str">
        <f>IF(AND(IFERROR(VLOOKUP(Q_Details[[#This Row],[Parent Category]],GeneralQs,3,0)="Yes",FALSE),Q_Details[[#This Row],[Relevant Features?]]&gt;0),"Yes","No")</f>
        <v>No</v>
      </c>
      <c r="G103" s="26">
        <f>VLOOKUP(Q_Details[[#This Row],[Parent Category]],Categories[],6,0)</f>
        <v>11</v>
      </c>
      <c r="I103" s="25" t="s">
        <v>166</v>
      </c>
      <c r="J103" s="25" t="s">
        <v>263</v>
      </c>
      <c r="K103" s="25" t="str">
        <f>_xlfn.XLOOKUP(Q_Features[[#This Row],[feature_part]],Input[Feature ID],Input[Achieved (Y/N)],,0)</f>
        <v>No</v>
      </c>
      <c r="L103" s="25" t="str" cm="1">
        <f t="array" aca="1" ref="L103" ca="1">IFERROR(_xlfn.XLOOKUP(Q_Features[[#This Row],[Question]],_xlfn.CHOOSECOLS(_xlfn.ANCHORARRAY('Step 2 - Questionnaire'!A$35),1),OFFSET('Step 2 - Questionnaire'!$D$35,0,0,COUNTA('Step 2 - Questionnaire'!A:A),1),,0),"No")</f>
        <v>No</v>
      </c>
      <c r="N103" s="25" t="str">
        <f>_xlfn.XLOOKUP(Q_Features[[#This Row],[Question]],Q_Details[Question Summary],Q_Details[Parent Category],,0)</f>
        <v>Food Service</v>
      </c>
      <c r="O103" s="25" t="str">
        <f>Q_Features[[#This Row],[feature_part]]&amp;"-"&amp;Q_Features[[#This Row],[Question]]</f>
        <v>N14.1-Food Offerings</v>
      </c>
    </row>
    <row r="104" spans="2:26" ht="15">
      <c r="B104" s="26" t="s">
        <v>403</v>
      </c>
      <c r="C104" s="26" t="s">
        <v>431</v>
      </c>
      <c r="D104" s="26" t="s">
        <v>404</v>
      </c>
      <c r="E104" s="26">
        <f>COUNTIFS(Q_Features[Question],Q_Details[[#This Row],[Question Summary]],Q_Features[Pursued],"Yes")+COUNTIFS(PV_Features[Question],Q_Details[[#This Row],[Question Summary]],PV_Features[Pursued],"Yes")</f>
        <v>2</v>
      </c>
      <c r="F104" s="40" t="str">
        <f>IF(AND(IFERROR(VLOOKUP(Q_Details[[#This Row],[Parent Category]],GeneralQs,3,0)="Yes",FALSE),Q_Details[[#This Row],[Relevant Features?]]&gt;0),"Yes","No")</f>
        <v>No</v>
      </c>
      <c r="G104" s="26">
        <f>VLOOKUP(Q_Details[[#This Row],[Parent Category]],Categories[],6,0)</f>
        <v>11</v>
      </c>
      <c r="I104" s="25" t="s">
        <v>165</v>
      </c>
      <c r="J104" s="25" t="s">
        <v>284</v>
      </c>
      <c r="K104" s="25" t="str">
        <f>_xlfn.XLOOKUP(Q_Features[[#This Row],[feature_part]],Input[Feature ID],Input[Achieved (Y/N)],,0)</f>
        <v>Yes</v>
      </c>
      <c r="L104" s="25" t="str" cm="1">
        <f t="array" aca="1" ref="L104" ca="1">IFERROR(_xlfn.XLOOKUP(Q_Features[[#This Row],[Question]],_xlfn.CHOOSECOLS(_xlfn.ANCHORARRAY('Step 2 - Questionnaire'!A$35),1),OFFSET('Step 2 - Questionnaire'!$D$35,0,0,COUNTA('Step 2 - Questionnaire'!A:A),1),,0),"No")</f>
        <v>No</v>
      </c>
      <c r="N104" s="25" t="str">
        <f>_xlfn.XLOOKUP(Q_Features[[#This Row],[Question]],Q_Details[Question Summary],Q_Details[Parent Category],,0)</f>
        <v>Interior Layout</v>
      </c>
      <c r="O104" s="25" t="str">
        <f>Q_Features[[#This Row],[feature_part]]&amp;"-"&amp;Q_Features[[#This Row],[Question]]</f>
        <v>L01.1-Workstation locations</v>
      </c>
    </row>
    <row r="105" spans="2:26" ht="30">
      <c r="B105" s="26" t="s">
        <v>415</v>
      </c>
      <c r="C105" s="26" t="s">
        <v>431</v>
      </c>
      <c r="D105" s="26" t="s">
        <v>457</v>
      </c>
      <c r="E105" s="26">
        <f>COUNTIFS(Q_Features[Question],Q_Details[[#This Row],[Question Summary]],Q_Features[Pursued],"Yes")+COUNTIFS(PV_Features[Question],Q_Details[[#This Row],[Question Summary]],PV_Features[Pursued],"Yes")</f>
        <v>0</v>
      </c>
      <c r="F105" s="40" t="str">
        <f>IF(AND(IFERROR(VLOOKUP(Q_Details[[#This Row],[Parent Category]],GeneralQs,3,0)="Yes",FALSE),Q_Details[[#This Row],[Relevant Features?]]&gt;0),"Yes","No")</f>
        <v>No</v>
      </c>
      <c r="G105" s="26">
        <f>VLOOKUP(Q_Details[[#This Row],[Parent Category]],Categories[],6,0)</f>
        <v>11</v>
      </c>
      <c r="I105" s="25" t="s">
        <v>165</v>
      </c>
      <c r="J105" s="25" t="s">
        <v>222</v>
      </c>
      <c r="K105" s="25" t="str">
        <f>_xlfn.XLOOKUP(Q_Features[[#This Row],[feature_part]],Input[Feature ID],Input[Achieved (Y/N)],,0)</f>
        <v>Yes</v>
      </c>
      <c r="L105" s="25" t="str" cm="1">
        <f t="array" aca="1" ref="L105" ca="1">IFERROR(_xlfn.XLOOKUP(Q_Features[[#This Row],[Question]],_xlfn.CHOOSECOLS(_xlfn.ANCHORARRAY('Step 2 - Questionnaire'!A$35),1),OFFSET('Step 2 - Questionnaire'!$D$35,0,0,COUNTA('Step 2 - Questionnaire'!A:A),1),,0),"No")</f>
        <v>No</v>
      </c>
      <c r="N105" s="25" t="str">
        <f>_xlfn.XLOOKUP(Q_Features[[#This Row],[Question]],Q_Details[Question Summary],Q_Details[Parent Category],,0)</f>
        <v>Building Envelope</v>
      </c>
      <c r="O105" s="25" t="str">
        <f>Q_Features[[#This Row],[feature_part]]&amp;"-"&amp;Q_Features[[#This Row],[Question]]</f>
        <v>L01.1-Windows</v>
      </c>
    </row>
    <row r="106" spans="2:26" ht="45">
      <c r="B106" s="26" t="s">
        <v>448</v>
      </c>
      <c r="C106" s="26" t="s">
        <v>431</v>
      </c>
      <c r="D106" s="26" t="s">
        <v>473</v>
      </c>
      <c r="E106" s="26">
        <f>COUNTIFS(Q_Features[Question],Q_Details[[#This Row],[Question Summary]],Q_Features[Pursued],"Yes")+COUNTIFS(PV_Features[Question],Q_Details[[#This Row],[Question Summary]],PV_Features[Pursued],"Yes")</f>
        <v>0</v>
      </c>
      <c r="F106" s="40" t="str">
        <f>IF(AND(IFERROR(VLOOKUP(Q_Details[[#This Row],[Parent Category]],GeneralQs,3,0)="Yes",FALSE),Q_Details[[#This Row],[Relevant Features?]]&gt;0),"Yes","No")</f>
        <v>No</v>
      </c>
      <c r="G106" s="26">
        <f>VLOOKUP(Q_Details[[#This Row],[Parent Category]],Categories[],6,0)</f>
        <v>11</v>
      </c>
      <c r="I106" s="25" t="s">
        <v>164</v>
      </c>
      <c r="J106" s="25" t="s">
        <v>283</v>
      </c>
      <c r="K106" s="25" t="str">
        <f>_xlfn.XLOOKUP(Q_Features[[#This Row],[feature_part]],Input[Feature ID],Input[Achieved (Y/N)],,0)</f>
        <v>Yes</v>
      </c>
      <c r="L106" s="25" t="str" cm="1">
        <f t="array" aca="1" ref="L106" ca="1">IFERROR(_xlfn.XLOOKUP(Q_Features[[#This Row],[Question]],_xlfn.CHOOSECOLS(_xlfn.ANCHORARRAY('Step 2 - Questionnaire'!A$35),1),OFFSET('Step 2 - Questionnaire'!$D$35,0,0,COUNTA('Step 2 - Questionnaire'!A:A),1),,0),"No")</f>
        <v>No</v>
      </c>
      <c r="N106" s="25" t="str">
        <f>_xlfn.XLOOKUP(Q_Features[[#This Row],[Question]],Q_Details[Question Summary],Q_Details[Parent Category],,0)</f>
        <v>Interior Layout</v>
      </c>
      <c r="O106" s="25" t="str">
        <f>Q_Features[[#This Row],[feature_part]]&amp;"-"&amp;Q_Features[[#This Row],[Question]]</f>
        <v>L02.1-Reprogramming</v>
      </c>
    </row>
    <row r="107" spans="2:26" ht="30">
      <c r="B107" s="26" t="s">
        <v>353</v>
      </c>
      <c r="C107" s="26" t="s">
        <v>254</v>
      </c>
      <c r="D107" s="26" t="s">
        <v>459</v>
      </c>
      <c r="E107" s="26">
        <f>COUNTIFS(Q_Features[Question],Q_Details[[#This Row],[Question Summary]],Q_Features[Pursued],"Yes")+COUNTIFS(PV_Features[Question],Q_Details[[#This Row],[Question Summary]],PV_Features[Pursued],"Yes")</f>
        <v>0</v>
      </c>
      <c r="F107" s="40" t="str">
        <f>IF(AND(IFERROR(VLOOKUP(Q_Details[[#This Row],[Parent Category]],GeneralQs,3,0)="Yes",FALSE),Q_Details[[#This Row],[Relevant Features?]]&gt;0),"Yes","No")</f>
        <v>No</v>
      </c>
      <c r="G107" s="26">
        <f>VLOOKUP(Q_Details[[#This Row],[Parent Category]],Categories[],6,0)</f>
        <v>12</v>
      </c>
      <c r="I107" s="25" t="s">
        <v>162</v>
      </c>
      <c r="J107" s="25" t="s">
        <v>219</v>
      </c>
      <c r="K107" s="25" t="str">
        <f>_xlfn.XLOOKUP(Q_Features[[#This Row],[feature_part]],Input[Feature ID],Input[Achieved (Y/N)],,0)</f>
        <v>No</v>
      </c>
      <c r="L107" s="25" t="str" cm="1">
        <f t="array" aca="1" ref="L107" ca="1">IFERROR(_xlfn.XLOOKUP(Q_Features[[#This Row],[Question]],_xlfn.CHOOSECOLS(_xlfn.ANCHORARRAY('Step 2 - Questionnaire'!A$35),1),OFFSET('Step 2 - Questionnaire'!$D$35,0,0,COUNTA('Step 2 - Questionnaire'!A:A),1),,0),"No")</f>
        <v>No</v>
      </c>
      <c r="N107" s="25" t="str">
        <f>_xlfn.XLOOKUP(Q_Features[[#This Row],[Question]],Q_Details[Question Summary],Q_Details[Parent Category],,0)</f>
        <v>Interior Products</v>
      </c>
      <c r="O107" s="25" t="str">
        <f>Q_Features[[#This Row],[feature_part]]&amp;"-"&amp;Q_Features[[#This Row],[Question]]</f>
        <v>L04.1-Lighting</v>
      </c>
    </row>
    <row r="108" spans="2:26" ht="30">
      <c r="B108" s="26" t="s">
        <v>350</v>
      </c>
      <c r="C108" s="26" t="s">
        <v>254</v>
      </c>
      <c r="D108" s="26" t="s">
        <v>349</v>
      </c>
      <c r="E108" s="26">
        <f>COUNTIFS(Q_Features[Question],Q_Details[[#This Row],[Question Summary]],Q_Features[Pursued],"Yes")+COUNTIFS(PV_Features[Question],Q_Details[[#This Row],[Question Summary]],PV_Features[Pursued],"Yes")</f>
        <v>0</v>
      </c>
      <c r="F108" s="40" t="str">
        <f>IF(AND(IFERROR(VLOOKUP(Q_Details[[#This Row],[Parent Category]],GeneralQs,3,0)="Yes",FALSE),Q_Details[[#This Row],[Relevant Features?]]&gt;0),"Yes","No")</f>
        <v>No</v>
      </c>
      <c r="G108" s="26">
        <f>VLOOKUP(Q_Details[[#This Row],[Parent Category]],Categories[],6,0)</f>
        <v>12</v>
      </c>
      <c r="I108" s="25" t="s">
        <v>161</v>
      </c>
      <c r="J108" s="25" t="s">
        <v>284</v>
      </c>
      <c r="K108" s="25" t="str">
        <f>_xlfn.XLOOKUP(Q_Features[[#This Row],[feature_part]],Input[Feature ID],Input[Achieved (Y/N)],,0)</f>
        <v>No</v>
      </c>
      <c r="L108" s="25" t="str" cm="1">
        <f t="array" aca="1" ref="L108" ca="1">IFERROR(_xlfn.XLOOKUP(Q_Features[[#This Row],[Question]],_xlfn.CHOOSECOLS(_xlfn.ANCHORARRAY('Step 2 - Questionnaire'!A$35),1),OFFSET('Step 2 - Questionnaire'!$D$35,0,0,COUNTA('Step 2 - Questionnaire'!A:A),1),,0),"No")</f>
        <v>No</v>
      </c>
      <c r="N108" s="25" t="str">
        <f>_xlfn.XLOOKUP(Q_Features[[#This Row],[Question]],Q_Details[Question Summary],Q_Details[Parent Category],,0)</f>
        <v>Interior Layout</v>
      </c>
      <c r="O108" s="25" t="str">
        <f>Q_Features[[#This Row],[feature_part]]&amp;"-"&amp;Q_Features[[#This Row],[Question]]</f>
        <v>L05.1-Workstation locations</v>
      </c>
    </row>
    <row r="109" spans="2:26" ht="15">
      <c r="B109" s="26" t="s">
        <v>351</v>
      </c>
      <c r="C109" s="26" t="s">
        <v>254</v>
      </c>
      <c r="D109" s="26" t="s">
        <v>352</v>
      </c>
      <c r="E109" s="26">
        <f>COUNTIFS(Q_Features[Question],Q_Details[[#This Row],[Question Summary]],Q_Features[Pursued],"Yes")+COUNTIFS(PV_Features[Question],Q_Details[[#This Row],[Question Summary]],PV_Features[Pursued],"Yes")</f>
        <v>0</v>
      </c>
      <c r="F109" s="40" t="str">
        <f>IF(AND(IFERROR(VLOOKUP(Q_Details[[#This Row],[Parent Category]],GeneralQs,3,0)="Yes",FALSE),Q_Details[[#This Row],[Relevant Features?]]&gt;0),"Yes","No")</f>
        <v>No</v>
      </c>
      <c r="G109" s="26">
        <f>VLOOKUP(Q_Details[[#This Row],[Parent Category]],Categories[],6,0)</f>
        <v>12</v>
      </c>
      <c r="I109" s="25" t="s">
        <v>161</v>
      </c>
      <c r="J109" s="25" t="s">
        <v>222</v>
      </c>
      <c r="K109" s="25" t="str">
        <f>_xlfn.XLOOKUP(Q_Features[[#This Row],[feature_part]],Input[Feature ID],Input[Achieved (Y/N)],,0)</f>
        <v>No</v>
      </c>
      <c r="L109" s="25" t="str" cm="1">
        <f t="array" aca="1" ref="L109" ca="1">IFERROR(_xlfn.XLOOKUP(Q_Features[[#This Row],[Question]],_xlfn.CHOOSECOLS(_xlfn.ANCHORARRAY('Step 2 - Questionnaire'!A$35),1),OFFSET('Step 2 - Questionnaire'!$D$35,0,0,COUNTA('Step 2 - Questionnaire'!A:A),1),,0),"No")</f>
        <v>No</v>
      </c>
      <c r="N109" s="25" t="str">
        <f>_xlfn.XLOOKUP(Q_Features[[#This Row],[Question]],Q_Details[Question Summary],Q_Details[Parent Category],,0)</f>
        <v>Building Envelope</v>
      </c>
      <c r="O109" s="25" t="str">
        <f>Q_Features[[#This Row],[feature_part]]&amp;"-"&amp;Q_Features[[#This Row],[Question]]</f>
        <v>L05.1-Windows</v>
      </c>
    </row>
    <row r="110" spans="2:26" ht="30">
      <c r="B110" s="26" t="s">
        <v>348</v>
      </c>
      <c r="C110" s="26" t="s">
        <v>254</v>
      </c>
      <c r="D110" s="26" t="s">
        <v>354</v>
      </c>
      <c r="E110" s="26">
        <f>COUNTIFS(Q_Features[Question],Q_Details[[#This Row],[Question Summary]],Q_Features[Pursued],"Yes")+COUNTIFS(PV_Features[Question],Q_Details[[#This Row],[Question Summary]],PV_Features[Pursued],"Yes")</f>
        <v>1</v>
      </c>
      <c r="F110" s="40" t="str">
        <f>IF(AND(IFERROR(VLOOKUP(Q_Details[[#This Row],[Parent Category]],GeneralQs,3,0)="Yes",FALSE),Q_Details[[#This Row],[Relevant Features?]]&gt;0),"Yes","No")</f>
        <v>No</v>
      </c>
      <c r="G110" s="26">
        <f>VLOOKUP(Q_Details[[#This Row],[Parent Category]],Categories[],6,0)</f>
        <v>12</v>
      </c>
      <c r="I110" s="25" t="s">
        <v>160</v>
      </c>
      <c r="J110" s="25" t="s">
        <v>216</v>
      </c>
      <c r="K110" s="25" t="str">
        <f>_xlfn.XLOOKUP(Q_Features[[#This Row],[feature_part]],Input[Feature ID],Input[Achieved (Y/N)],,0)</f>
        <v>No</v>
      </c>
      <c r="L110" s="25" t="str" cm="1">
        <f t="array" aca="1" ref="L110" ca="1">IFERROR(_xlfn.XLOOKUP(Q_Features[[#This Row],[Question]],_xlfn.CHOOSECOLS(_xlfn.ANCHORARRAY('Step 2 - Questionnaire'!A$35),1),OFFSET('Step 2 - Questionnaire'!$D$35,0,0,COUNTA('Step 2 - Questionnaire'!A:A),1),,0),"No")</f>
        <v>No</v>
      </c>
      <c r="N110" s="25" t="str">
        <f>_xlfn.XLOOKUP(Q_Features[[#This Row],[Question]],Q_Details[Question Summary],Q_Details[Parent Category],,0)</f>
        <v>Interior Products</v>
      </c>
      <c r="O110" s="25" t="str">
        <f>Q_Features[[#This Row],[feature_part]]&amp;"-"&amp;Q_Features[[#This Row],[Question]]</f>
        <v>L05.2-Shading</v>
      </c>
    </row>
    <row r="111" spans="2:26" ht="30">
      <c r="B111" s="26" t="s">
        <v>270</v>
      </c>
      <c r="C111" s="26" t="s">
        <v>269</v>
      </c>
      <c r="D111" s="26" t="s">
        <v>271</v>
      </c>
      <c r="E111" s="26">
        <f>COUNTIFS(Q_Features[Question],Q_Details[[#This Row],[Question Summary]],Q_Features[Pursued],"Yes")+COUNTIFS(PV_Features[Question],Q_Details[[#This Row],[Question Summary]],PV_Features[Pursued],"Yes")</f>
        <v>0</v>
      </c>
      <c r="F111" s="40" t="str">
        <f>IF(AND(IFERROR(VLOOKUP(Q_Details[[#This Row],[Parent Category]],GeneralQs,3,0)="Yes",FALSE),Q_Details[[#This Row],[Relevant Features?]]&gt;0),"Yes","No")</f>
        <v>No</v>
      </c>
      <c r="G111" s="26">
        <f>VLOOKUP(Q_Details[[#This Row],[Parent Category]],Categories[],6,0)</f>
        <v>13</v>
      </c>
      <c r="I111" s="25" t="s">
        <v>159</v>
      </c>
      <c r="J111" s="25" t="s">
        <v>284</v>
      </c>
      <c r="K111" s="25" t="str">
        <f>_xlfn.XLOOKUP(Q_Features[[#This Row],[feature_part]],Input[Feature ID],Input[Achieved (Y/N)],,0)</f>
        <v>No</v>
      </c>
      <c r="L111" s="25" t="str" cm="1">
        <f t="array" aca="1" ref="L111" ca="1">IFERROR(_xlfn.XLOOKUP(Q_Features[[#This Row],[Question]],_xlfn.CHOOSECOLS(_xlfn.ANCHORARRAY('Step 2 - Questionnaire'!A$35),1),OFFSET('Step 2 - Questionnaire'!$D$35,0,0,COUNTA('Step 2 - Questionnaire'!A:A),1),,0),"No")</f>
        <v>No</v>
      </c>
      <c r="N111" s="25" t="str">
        <f>_xlfn.XLOOKUP(Q_Features[[#This Row],[Question]],Q_Details[Question Summary],Q_Details[Parent Category],,0)</f>
        <v>Interior Layout</v>
      </c>
      <c r="O111" s="25" t="str">
        <f>Q_Features[[#This Row],[feature_part]]&amp;"-"&amp;Q_Features[[#This Row],[Question]]</f>
        <v>L06.1-Workstation locations</v>
      </c>
    </row>
    <row r="112" spans="2:26" ht="15">
      <c r="B112" s="26" t="s">
        <v>304</v>
      </c>
      <c r="C112" s="26" t="s">
        <v>269</v>
      </c>
      <c r="D112" s="26" t="s">
        <v>305</v>
      </c>
      <c r="E112" s="26">
        <f>COUNTIFS(Q_Features[Question],Q_Details[[#This Row],[Question Summary]],Q_Features[Pursued],"Yes")+COUNTIFS(PV_Features[Question],Q_Details[[#This Row],[Question Summary]],PV_Features[Pursued],"Yes")</f>
        <v>0</v>
      </c>
      <c r="F112" s="40" t="str">
        <f>IF(AND(IFERROR(VLOOKUP(Q_Details[[#This Row],[Parent Category]],GeneralQs,3,0)="Yes",FALSE),Q_Details[[#This Row],[Relevant Features?]]&gt;0),"Yes","No")</f>
        <v>No</v>
      </c>
      <c r="G112" s="26">
        <f>VLOOKUP(Q_Details[[#This Row],[Parent Category]],Categories[],6,0)</f>
        <v>13</v>
      </c>
      <c r="I112" s="25" t="s">
        <v>159</v>
      </c>
      <c r="J112" s="25" t="s">
        <v>222</v>
      </c>
      <c r="K112" s="25" t="str">
        <f>_xlfn.XLOOKUP(Q_Features[[#This Row],[feature_part]],Input[Feature ID],Input[Achieved (Y/N)],,0)</f>
        <v>No</v>
      </c>
      <c r="L112" s="25" t="str" cm="1">
        <f t="array" aca="1" ref="L112" ca="1">IFERROR(_xlfn.XLOOKUP(Q_Features[[#This Row],[Question]],_xlfn.CHOOSECOLS(_xlfn.ANCHORARRAY('Step 2 - Questionnaire'!A$35),1),OFFSET('Step 2 - Questionnaire'!$D$35,0,0,COUNTA('Step 2 - Questionnaire'!A:A),1),,0),"No")</f>
        <v>No</v>
      </c>
      <c r="N112" s="25" t="str">
        <f>_xlfn.XLOOKUP(Q_Features[[#This Row],[Question]],Q_Details[Question Summary],Q_Details[Parent Category],,0)</f>
        <v>Building Envelope</v>
      </c>
      <c r="O112" s="25" t="str">
        <f>Q_Features[[#This Row],[feature_part]]&amp;"-"&amp;Q_Features[[#This Row],[Question]]</f>
        <v>L06.1-Windows</v>
      </c>
    </row>
    <row r="113" spans="2:15" ht="30">
      <c r="B113" s="26" t="s">
        <v>310</v>
      </c>
      <c r="C113" s="26" t="s">
        <v>269</v>
      </c>
      <c r="D113" s="26" t="s">
        <v>311</v>
      </c>
      <c r="E113" s="26">
        <f>COUNTIFS(Q_Features[Question],Q_Details[[#This Row],[Question Summary]],Q_Features[Pursued],"Yes")+COUNTIFS(PV_Features[Question],Q_Details[[#This Row],[Question Summary]],PV_Features[Pursued],"Yes")</f>
        <v>0</v>
      </c>
      <c r="F113" s="40" t="str">
        <f>IF(AND(IFERROR(VLOOKUP(Q_Details[[#This Row],[Parent Category]],GeneralQs,3,0)="Yes",FALSE),Q_Details[[#This Row],[Relevant Features?]]&gt;0),"Yes","No")</f>
        <v>No</v>
      </c>
      <c r="G113" s="26">
        <f>VLOOKUP(Q_Details[[#This Row],[Parent Category]],Categories[],6,0)</f>
        <v>13</v>
      </c>
      <c r="I113" s="25" t="s">
        <v>158</v>
      </c>
      <c r="J113" s="25" t="s">
        <v>219</v>
      </c>
      <c r="K113" s="25" t="str">
        <f>_xlfn.XLOOKUP(Q_Features[[#This Row],[feature_part]],Input[Feature ID],Input[Achieved (Y/N)],,0)</f>
        <v>No</v>
      </c>
      <c r="L113" s="25" t="str" cm="1">
        <f t="array" aca="1" ref="L113" ca="1">IFERROR(_xlfn.XLOOKUP(Q_Features[[#This Row],[Question]],_xlfn.CHOOSECOLS(_xlfn.ANCHORARRAY('Step 2 - Questionnaire'!A$35),1),OFFSET('Step 2 - Questionnaire'!$D$35,0,0,COUNTA('Step 2 - Questionnaire'!A:A),1),,0),"No")</f>
        <v>No</v>
      </c>
      <c r="N113" s="25" t="str">
        <f>_xlfn.XLOOKUP(Q_Features[[#This Row],[Question]],Q_Details[Question Summary],Q_Details[Parent Category],,0)</f>
        <v>Interior Products</v>
      </c>
      <c r="O113" s="25" t="str">
        <f>Q_Features[[#This Row],[feature_part]]&amp;"-"&amp;Q_Features[[#This Row],[Question]]</f>
        <v>L07.1-Lighting</v>
      </c>
    </row>
    <row r="114" spans="2:15" ht="30">
      <c r="B114" s="26" t="s">
        <v>318</v>
      </c>
      <c r="C114" s="26" t="s">
        <v>269</v>
      </c>
      <c r="D114" s="26" t="s">
        <v>319</v>
      </c>
      <c r="E114" s="26">
        <f>COUNTIFS(Q_Features[Question],Q_Details[[#This Row],[Question Summary]],Q_Features[Pursued],"Yes")+COUNTIFS(PV_Features[Question],Q_Details[[#This Row],[Question Summary]],PV_Features[Pursued],"Yes")</f>
        <v>0</v>
      </c>
      <c r="F114" s="40" t="str">
        <f>IF(AND(IFERROR(VLOOKUP(Q_Details[[#This Row],[Parent Category]],GeneralQs,3,0)="Yes",FALSE),Q_Details[[#This Row],[Relevant Features?]]&gt;0),"Yes","No")</f>
        <v>No</v>
      </c>
      <c r="G114" s="26">
        <f>VLOOKUP(Q_Details[[#This Row],[Parent Category]],Categories[],6,0)</f>
        <v>13</v>
      </c>
      <c r="I114" s="25" t="s">
        <v>157</v>
      </c>
      <c r="J114" s="25" t="s">
        <v>219</v>
      </c>
      <c r="K114" s="25" t="str">
        <f>_xlfn.XLOOKUP(Q_Features[[#This Row],[feature_part]],Input[Feature ID],Input[Achieved (Y/N)],,0)</f>
        <v>No</v>
      </c>
      <c r="L114" s="25" t="str" cm="1">
        <f t="array" aca="1" ref="L114" ca="1">IFERROR(_xlfn.XLOOKUP(Q_Features[[#This Row],[Question]],_xlfn.CHOOSECOLS(_xlfn.ANCHORARRAY('Step 2 - Questionnaire'!A$35),1),OFFSET('Step 2 - Questionnaire'!$D$35,0,0,COUNTA('Step 2 - Questionnaire'!A:A),1),,0),"No")</f>
        <v>No</v>
      </c>
      <c r="N114" s="25" t="str">
        <f>_xlfn.XLOOKUP(Q_Features[[#This Row],[Question]],Q_Details[Question Summary],Q_Details[Parent Category],,0)</f>
        <v>Interior Products</v>
      </c>
      <c r="O114" s="25" t="str">
        <f>Q_Features[[#This Row],[feature_part]]&amp;"-"&amp;Q_Features[[#This Row],[Question]]</f>
        <v>L08.1-Lighting</v>
      </c>
    </row>
    <row r="115" spans="2:15" ht="30">
      <c r="B115" s="26" t="s">
        <v>335</v>
      </c>
      <c r="C115" s="26" t="s">
        <v>269</v>
      </c>
      <c r="D115" s="26" t="s">
        <v>336</v>
      </c>
      <c r="E115" s="26">
        <f>COUNTIFS(Q_Features[Question],Q_Details[[#This Row],[Question Summary]],Q_Features[Pursued],"Yes")+COUNTIFS(PV_Features[Question],Q_Details[[#This Row],[Question Summary]],PV_Features[Pursued],"Yes")</f>
        <v>0</v>
      </c>
      <c r="F115" s="40" t="str">
        <f>IF(AND(IFERROR(VLOOKUP(Q_Details[[#This Row],[Parent Category]],GeneralQs,3,0)="Yes",FALSE),Q_Details[[#This Row],[Relevant Features?]]&gt;0),"Yes","No")</f>
        <v>No</v>
      </c>
      <c r="G115" s="26">
        <f>VLOOKUP(Q_Details[[#This Row],[Parent Category]],Categories[],6,0)</f>
        <v>13</v>
      </c>
      <c r="I115" s="25" t="s">
        <v>156</v>
      </c>
      <c r="J115" s="25" t="s">
        <v>219</v>
      </c>
      <c r="K115" s="25" t="str">
        <f>_xlfn.XLOOKUP(Q_Features[[#This Row],[feature_part]],Input[Feature ID],Input[Achieved (Y/N)],,0)</f>
        <v>No</v>
      </c>
      <c r="L115" s="25" t="str" cm="1">
        <f t="array" aca="1" ref="L115" ca="1">IFERROR(_xlfn.XLOOKUP(Q_Features[[#This Row],[Question]],_xlfn.CHOOSECOLS(_xlfn.ANCHORARRAY('Step 2 - Questionnaire'!A$35),1),OFFSET('Step 2 - Questionnaire'!$D$35,0,0,COUNTA('Step 2 - Questionnaire'!A:A),1),,0),"No")</f>
        <v>No</v>
      </c>
      <c r="N115" s="25" t="str">
        <f>_xlfn.XLOOKUP(Q_Features[[#This Row],[Question]],Q_Details[Question Summary],Q_Details[Parent Category],,0)</f>
        <v>Interior Products</v>
      </c>
      <c r="O115" s="25" t="str">
        <f>Q_Features[[#This Row],[feature_part]]&amp;"-"&amp;Q_Features[[#This Row],[Question]]</f>
        <v>L08.2-Lighting</v>
      </c>
    </row>
    <row r="116" spans="2:15" ht="30">
      <c r="B116" s="26" t="s">
        <v>370</v>
      </c>
      <c r="C116" s="26" t="s">
        <v>269</v>
      </c>
      <c r="D116" s="26" t="s">
        <v>371</v>
      </c>
      <c r="E116" s="26">
        <f>COUNTIFS(Q_Features[Question],Q_Details[[#This Row],[Question Summary]],Q_Features[Pursued],"Yes")+COUNTIFS(PV_Features[Question],Q_Details[[#This Row],[Question Summary]],PV_Features[Pursued],"Yes")</f>
        <v>1</v>
      </c>
      <c r="F116" s="40" t="str">
        <f>IF(AND(IFERROR(VLOOKUP(Q_Details[[#This Row],[Parent Category]],GeneralQs,3,0)="Yes",FALSE),Q_Details[[#This Row],[Relevant Features?]]&gt;0),"Yes","No")</f>
        <v>No</v>
      </c>
      <c r="G116" s="26">
        <f>VLOOKUP(Q_Details[[#This Row],[Parent Category]],Categories[],6,0)</f>
        <v>13</v>
      </c>
      <c r="I116" s="25" t="s">
        <v>155</v>
      </c>
      <c r="J116" s="25" t="s">
        <v>219</v>
      </c>
      <c r="K116" s="25" t="str">
        <f>_xlfn.XLOOKUP(Q_Features[[#This Row],[feature_part]],Input[Feature ID],Input[Achieved (Y/N)],,0)</f>
        <v>No</v>
      </c>
      <c r="L116" s="25" t="str" cm="1">
        <f t="array" aca="1" ref="L116" ca="1">IFERROR(_xlfn.XLOOKUP(Q_Features[[#This Row],[Question]],_xlfn.CHOOSECOLS(_xlfn.ANCHORARRAY('Step 2 - Questionnaire'!A$35),1),OFFSET('Step 2 - Questionnaire'!$D$35,0,0,COUNTA('Step 2 - Questionnaire'!A:A),1),,0),"No")</f>
        <v>No</v>
      </c>
      <c r="N116" s="25" t="str">
        <f>_xlfn.XLOOKUP(Q_Features[[#This Row],[Question]],Q_Details[Question Summary],Q_Details[Parent Category],,0)</f>
        <v>Interior Products</v>
      </c>
      <c r="O116" s="25" t="str">
        <f>Q_Features[[#This Row],[feature_part]]&amp;"-"&amp;Q_Features[[#This Row],[Question]]</f>
        <v>L09.1-Lighting</v>
      </c>
    </row>
    <row r="117" spans="2:15" ht="30">
      <c r="B117" s="26" t="s">
        <v>439</v>
      </c>
      <c r="C117" s="26" t="s">
        <v>427</v>
      </c>
      <c r="D117" s="26" t="s">
        <v>303</v>
      </c>
      <c r="E117" s="26">
        <f>COUNTIFS(Q_Features[Question],Q_Details[[#This Row],[Question Summary]],Q_Features[Pursued],"Yes")+COUNTIFS(PV_Features[Question],Q_Details[[#This Row],[Question Summary]],PV_Features[Pursued],"Yes")</f>
        <v>0</v>
      </c>
      <c r="F117" s="40" t="str">
        <f>IF(AND(IFERROR(VLOOKUP(Q_Details[[#This Row],[Parent Category]],GeneralQs,3,0)="Yes",FALSE),Q_Details[[#This Row],[Relevant Features?]]&gt;0),"Yes","No")</f>
        <v>No</v>
      </c>
      <c r="G117" s="26">
        <f>VLOOKUP(Q_Details[[#This Row],[Parent Category]],Categories[],6,0)</f>
        <v>14</v>
      </c>
      <c r="I117" s="25" t="s">
        <v>154</v>
      </c>
      <c r="J117" s="25" t="s">
        <v>219</v>
      </c>
      <c r="K117" s="25" t="str">
        <f>_xlfn.XLOOKUP(Q_Features[[#This Row],[feature_part]],Input[Feature ID],Input[Achieved (Y/N)],,0)</f>
        <v>No</v>
      </c>
      <c r="L117" s="25" t="str" cm="1">
        <f t="array" aca="1" ref="L117" ca="1">IFERROR(_xlfn.XLOOKUP(Q_Features[[#This Row],[Question]],_xlfn.CHOOSECOLS(_xlfn.ANCHORARRAY('Step 2 - Questionnaire'!A$35),1),OFFSET('Step 2 - Questionnaire'!$D$35,0,0,COUNTA('Step 2 - Questionnaire'!A:A),1),,0),"No")</f>
        <v>No</v>
      </c>
      <c r="N117" s="25" t="str">
        <f>_xlfn.XLOOKUP(Q_Features[[#This Row],[Question]],Q_Details[Question Summary],Q_Details[Parent Category],,0)</f>
        <v>Interior Products</v>
      </c>
      <c r="O117" s="25" t="str">
        <f>Q_Features[[#This Row],[feature_part]]&amp;"-"&amp;Q_Features[[#This Row],[Question]]</f>
        <v>L09.2-Lighting</v>
      </c>
    </row>
    <row r="118" spans="2:15" ht="15">
      <c r="B118" s="26" t="s">
        <v>306</v>
      </c>
      <c r="C118" s="26" t="s">
        <v>427</v>
      </c>
      <c r="D118" s="26" t="s">
        <v>307</v>
      </c>
      <c r="E118" s="26">
        <f>COUNTIFS(Q_Features[Question],Q_Details[[#This Row],[Question Summary]],Q_Features[Pursued],"Yes")+COUNTIFS(PV_Features[Question],Q_Details[[#This Row],[Question Summary]],PV_Features[Pursued],"Yes")</f>
        <v>0</v>
      </c>
      <c r="F118" s="40" t="str">
        <f>IF(AND(IFERROR(VLOOKUP(Q_Details[[#This Row],[Parent Category]],GeneralQs,3,0)="Yes",FALSE),Q_Details[[#This Row],[Relevant Features?]]&gt;0),"Yes","No")</f>
        <v>No</v>
      </c>
      <c r="G118" s="26">
        <f>VLOOKUP(Q_Details[[#This Row],[Parent Category]],Categories[],6,0)</f>
        <v>14</v>
      </c>
      <c r="I118" s="25" t="s">
        <v>152</v>
      </c>
      <c r="J118" s="25" t="s">
        <v>296</v>
      </c>
      <c r="K118" s="25" t="str">
        <f>_xlfn.XLOOKUP(Q_Features[[#This Row],[feature_part]],Input[Feature ID],Input[Achieved (Y/N)],,0)</f>
        <v>Yes</v>
      </c>
      <c r="L118" s="25" t="str" cm="1">
        <f t="array" aca="1" ref="L118" ca="1">IFERROR(_xlfn.XLOOKUP(Q_Features[[#This Row],[Question]],_xlfn.CHOOSECOLS(_xlfn.ANCHORARRAY('Step 2 - Questionnaire'!A$35),1),OFFSET('Step 2 - Questionnaire'!$D$35,0,0,COUNTA('Step 2 - Questionnaire'!A:A),1),,0),"No")</f>
        <v>No</v>
      </c>
      <c r="N118" s="25" t="str">
        <f>_xlfn.XLOOKUP(Q_Features[[#This Row],[Question]],Q_Details[Question Summary],Q_Details[Parent Category],,0)</f>
        <v>Interior Products</v>
      </c>
      <c r="O118" s="25" t="str">
        <f>Q_Features[[#This Row],[feature_part]]&amp;"-"&amp;Q_Features[[#This Row],[Question]]</f>
        <v>V02.1-Furniture</v>
      </c>
    </row>
    <row r="119" spans="2:15" ht="30">
      <c r="B119" s="26" t="s">
        <v>312</v>
      </c>
      <c r="C119" s="26" t="s">
        <v>427</v>
      </c>
      <c r="D119" s="26" t="s">
        <v>313</v>
      </c>
      <c r="E119" s="26">
        <f>COUNTIFS(Q_Features[Question],Q_Details[[#This Row],[Question Summary]],Q_Features[Pursued],"Yes")+COUNTIFS(PV_Features[Question],Q_Details[[#This Row],[Question Summary]],PV_Features[Pursued],"Yes")</f>
        <v>0</v>
      </c>
      <c r="F119" s="40" t="str">
        <f>IF(AND(IFERROR(VLOOKUP(Q_Details[[#This Row],[Parent Category]],GeneralQs,3,0)="Yes",FALSE),Q_Details[[#This Row],[Relevant Features?]]&gt;0),"Yes","No")</f>
        <v>No</v>
      </c>
      <c r="G119" s="26">
        <f>VLOOKUP(Q_Details[[#This Row],[Parent Category]],Categories[],6,0)</f>
        <v>14</v>
      </c>
      <c r="I119" s="25" t="s">
        <v>151</v>
      </c>
      <c r="J119" s="25" t="s">
        <v>296</v>
      </c>
      <c r="K119" s="25" t="str">
        <f>_xlfn.XLOOKUP(Q_Features[[#This Row],[feature_part]],Input[Feature ID],Input[Achieved (Y/N)],,0)</f>
        <v>Yes</v>
      </c>
      <c r="L119" s="25" t="str" cm="1">
        <f t="array" aca="1" ref="L119" ca="1">IFERROR(_xlfn.XLOOKUP(Q_Features[[#This Row],[Question]],_xlfn.CHOOSECOLS(_xlfn.ANCHORARRAY('Step 2 - Questionnaire'!A$35),1),OFFSET('Step 2 - Questionnaire'!$D$35,0,0,COUNTA('Step 2 - Questionnaire'!A:A),1),,0),"No")</f>
        <v>No</v>
      </c>
      <c r="N119" s="25" t="str">
        <f>_xlfn.XLOOKUP(Q_Features[[#This Row],[Question]],Q_Details[Question Summary],Q_Details[Parent Category],,0)</f>
        <v>Interior Products</v>
      </c>
      <c r="O119" s="25" t="str">
        <f>Q_Features[[#This Row],[feature_part]]&amp;"-"&amp;Q_Features[[#This Row],[Question]]</f>
        <v>V02.2-Furniture</v>
      </c>
    </row>
    <row r="120" spans="2:15" ht="30">
      <c r="B120" s="26" t="s">
        <v>316</v>
      </c>
      <c r="C120" s="26" t="s">
        <v>427</v>
      </c>
      <c r="D120" s="26" t="s">
        <v>317</v>
      </c>
      <c r="E120" s="26">
        <f>COUNTIFS(Q_Features[Question],Q_Details[[#This Row],[Question Summary]],Q_Features[Pursued],"Yes")+COUNTIFS(PV_Features[Question],Q_Details[[#This Row],[Question Summary]],PV_Features[Pursued],"Yes")</f>
        <v>0</v>
      </c>
      <c r="F120" s="40" t="str">
        <f>IF(AND(IFERROR(VLOOKUP(Q_Details[[#This Row],[Parent Category]],GeneralQs,3,0)="Yes",FALSE),Q_Details[[#This Row],[Relevant Features?]]&gt;0),"Yes","No")</f>
        <v>No</v>
      </c>
      <c r="G120" s="26">
        <f>VLOOKUP(Q_Details[[#This Row],[Parent Category]],Categories[],6,0)</f>
        <v>14</v>
      </c>
      <c r="I120" s="25" t="s">
        <v>150</v>
      </c>
      <c r="J120" s="25" t="s">
        <v>296</v>
      </c>
      <c r="K120" s="25" t="str">
        <f>_xlfn.XLOOKUP(Q_Features[[#This Row],[feature_part]],Input[Feature ID],Input[Achieved (Y/N)],,0)</f>
        <v>Yes</v>
      </c>
      <c r="L120" s="25" t="str" cm="1">
        <f t="array" aca="1" ref="L120" ca="1">IFERROR(_xlfn.XLOOKUP(Q_Features[[#This Row],[Question]],_xlfn.CHOOSECOLS(_xlfn.ANCHORARRAY('Step 2 - Questionnaire'!A$35),1),OFFSET('Step 2 - Questionnaire'!$D$35,0,0,COUNTA('Step 2 - Questionnaire'!A:A),1),,0),"No")</f>
        <v>No</v>
      </c>
      <c r="N120" s="25" t="str">
        <f>_xlfn.XLOOKUP(Q_Features[[#This Row],[Question]],Q_Details[Question Summary],Q_Details[Parent Category],,0)</f>
        <v>Interior Products</v>
      </c>
      <c r="O120" s="25" t="str">
        <f>Q_Features[[#This Row],[feature_part]]&amp;"-"&amp;Q_Features[[#This Row],[Question]]</f>
        <v>V02.3-Furniture</v>
      </c>
    </row>
    <row r="121" spans="2:15" ht="30">
      <c r="B121" s="26" t="s">
        <v>328</v>
      </c>
      <c r="C121" s="26" t="s">
        <v>427</v>
      </c>
      <c r="D121" s="26" t="s">
        <v>329</v>
      </c>
      <c r="E121" s="26">
        <f>COUNTIFS(Q_Features[Question],Q_Details[[#This Row],[Question Summary]],Q_Features[Pursued],"Yes")+COUNTIFS(PV_Features[Question],Q_Details[[#This Row],[Question Summary]],PV_Features[Pursued],"Yes")</f>
        <v>0</v>
      </c>
      <c r="F121" s="40" t="str">
        <f>IF(AND(IFERROR(VLOOKUP(Q_Details[[#This Row],[Parent Category]],GeneralQs,3,0)="Yes",FALSE),Q_Details[[#This Row],[Relevant Features?]]&gt;0),"Yes","No")</f>
        <v>No</v>
      </c>
      <c r="G121" s="26">
        <f>VLOOKUP(Q_Details[[#This Row],[Parent Category]],Categories[],6,0)</f>
        <v>14</v>
      </c>
      <c r="I121" s="25" t="s">
        <v>149</v>
      </c>
      <c r="J121" s="25" t="s">
        <v>296</v>
      </c>
      <c r="K121" s="25" t="str">
        <f>_xlfn.XLOOKUP(Q_Features[[#This Row],[feature_part]],Input[Feature ID],Input[Achieved (Y/N)],,0)</f>
        <v>Yes</v>
      </c>
      <c r="L121" s="25" t="str" cm="1">
        <f t="array" aca="1" ref="L121" ca="1">IFERROR(_xlfn.XLOOKUP(Q_Features[[#This Row],[Question]],_xlfn.CHOOSECOLS(_xlfn.ANCHORARRAY('Step 2 - Questionnaire'!A$35),1),OFFSET('Step 2 - Questionnaire'!$D$35,0,0,COUNTA('Step 2 - Questionnaire'!A:A),1),,0),"No")</f>
        <v>No</v>
      </c>
      <c r="N121" s="25" t="str">
        <f>_xlfn.XLOOKUP(Q_Features[[#This Row],[Question]],Q_Details[Question Summary],Q_Details[Parent Category],,0)</f>
        <v>Interior Products</v>
      </c>
      <c r="O121" s="25" t="str">
        <f>Q_Features[[#This Row],[feature_part]]&amp;"-"&amp;Q_Features[[#This Row],[Question]]</f>
        <v>V02.4-Furniture</v>
      </c>
    </row>
    <row r="122" spans="2:15" ht="30">
      <c r="B122" s="26" t="s">
        <v>333</v>
      </c>
      <c r="C122" s="26" t="s">
        <v>427</v>
      </c>
      <c r="D122" s="26" t="s">
        <v>334</v>
      </c>
      <c r="E122" s="26">
        <f>COUNTIFS(Q_Features[Question],Q_Details[[#This Row],[Question Summary]],Q_Features[Pursued],"Yes")+COUNTIFS(PV_Features[Question],Q_Details[[#This Row],[Question Summary]],PV_Features[Pursued],"Yes")</f>
        <v>0</v>
      </c>
      <c r="F122" s="40" t="str">
        <f>IF(AND(IFERROR(VLOOKUP(Q_Details[[#This Row],[Parent Category]],GeneralQs,3,0)="Yes",FALSE),Q_Details[[#This Row],[Relevant Features?]]&gt;0),"Yes","No")</f>
        <v>No</v>
      </c>
      <c r="G122" s="26">
        <f>VLOOKUP(Q_Details[[#This Row],[Parent Category]],Categories[],6,0)</f>
        <v>14</v>
      </c>
      <c r="I122" s="25" t="s">
        <v>149</v>
      </c>
      <c r="J122" s="25" t="s">
        <v>289</v>
      </c>
      <c r="K122" s="25" t="str">
        <f>_xlfn.XLOOKUP(Q_Features[[#This Row],[feature_part]],Input[Feature ID],Input[Achieved (Y/N)],,0)</f>
        <v>Yes</v>
      </c>
      <c r="L122" s="25" t="str" cm="1">
        <f t="array" aca="1" ref="L122" ca="1">IFERROR(_xlfn.XLOOKUP(Q_Features[[#This Row],[Question]],_xlfn.CHOOSECOLS(_xlfn.ANCHORARRAY('Step 2 - Questionnaire'!A$35),1),OFFSET('Step 2 - Questionnaire'!$D$35,0,0,COUNTA('Step 2 - Questionnaire'!A:A),1),,0),"No")</f>
        <v>No</v>
      </c>
      <c r="N122" s="25" t="str">
        <f>_xlfn.XLOOKUP(Q_Features[[#This Row],[Question]],Q_Details[Question Summary],Q_Details[Parent Category],,0)</f>
        <v>Interior Products</v>
      </c>
      <c r="O122" s="25" t="str">
        <f>Q_Features[[#This Row],[feature_part]]&amp;"-"&amp;Q_Features[[#This Row],[Question]]</f>
        <v>V02.4-Floors and Ceilings</v>
      </c>
    </row>
    <row r="123" spans="2:15" ht="30">
      <c r="B123" s="26" t="s">
        <v>360</v>
      </c>
      <c r="C123" s="26" t="s">
        <v>427</v>
      </c>
      <c r="D123" s="26" t="s">
        <v>361</v>
      </c>
      <c r="E123" s="26">
        <f>COUNTIFS(Q_Features[Question],Q_Details[[#This Row],[Question Summary]],Q_Features[Pursued],"Yes")+COUNTIFS(PV_Features[Question],Q_Details[[#This Row],[Question Summary]],PV_Features[Pursued],"Yes")</f>
        <v>0</v>
      </c>
      <c r="F123" s="40" t="str">
        <f>IF(AND(IFERROR(VLOOKUP(Q_Details[[#This Row],[Parent Category]],GeneralQs,3,0)="Yes",FALSE),Q_Details[[#This Row],[Relevant Features?]]&gt;0),"Yes","No")</f>
        <v>No</v>
      </c>
      <c r="G123" s="26">
        <f>VLOOKUP(Q_Details[[#This Row],[Parent Category]],Categories[],6,0)</f>
        <v>14</v>
      </c>
      <c r="I123" s="25" t="s">
        <v>148</v>
      </c>
      <c r="J123" s="25" t="s">
        <v>299</v>
      </c>
      <c r="K123" s="25" t="str">
        <f>_xlfn.XLOOKUP(Q_Features[[#This Row],[feature_part]],Input[Feature ID],Input[Achieved (Y/N)],,0)</f>
        <v>Yes</v>
      </c>
      <c r="L123" s="25" t="str" cm="1">
        <f t="array" aca="1" ref="L123" ca="1">IFERROR(_xlfn.XLOOKUP(Q_Features[[#This Row],[Question]],_xlfn.CHOOSECOLS(_xlfn.ANCHORARRAY('Step 2 - Questionnaire'!A$35),1),OFFSET('Step 2 - Questionnaire'!$D$35,0,0,COUNTA('Step 2 - Questionnaire'!A:A),1),,0),"No")</f>
        <v>No</v>
      </c>
      <c r="N123" s="25" t="str">
        <f>_xlfn.XLOOKUP(Q_Features[[#This Row],[Question]],Q_Details[Question Summary],Q_Details[Parent Category],,0)</f>
        <v>Classes &amp; Training</v>
      </c>
      <c r="O123" s="25" t="str">
        <f>Q_Features[[#This Row],[feature_part]]&amp;"-"&amp;Q_Features[[#This Row],[Question]]</f>
        <v>V02.5-Ergonomics Policy</v>
      </c>
    </row>
    <row r="124" spans="2:15" ht="30">
      <c r="B124" s="26" t="s">
        <v>366</v>
      </c>
      <c r="C124" s="26" t="s">
        <v>427</v>
      </c>
      <c r="D124" s="26" t="s">
        <v>367</v>
      </c>
      <c r="E124" s="26">
        <f>COUNTIFS(Q_Features[Question],Q_Details[[#This Row],[Question Summary]],Q_Features[Pursued],"Yes")+COUNTIFS(PV_Features[Question],Q_Details[[#This Row],[Question Summary]],PV_Features[Pursued],"Yes")</f>
        <v>0</v>
      </c>
      <c r="F124" s="40" t="str">
        <f>IF(AND(IFERROR(VLOOKUP(Q_Details[[#This Row],[Parent Category]],GeneralQs,3,0)="Yes",FALSE),Q_Details[[#This Row],[Relevant Features?]]&gt;0),"Yes","No")</f>
        <v>No</v>
      </c>
      <c r="G124" s="26">
        <f>VLOOKUP(Q_Details[[#This Row],[Parent Category]],Categories[],6,0)</f>
        <v>14</v>
      </c>
      <c r="I124" s="25" t="s">
        <v>147</v>
      </c>
      <c r="J124" s="25" t="s">
        <v>755</v>
      </c>
      <c r="K124" s="25" t="str">
        <f>_xlfn.XLOOKUP(Q_Features[[#This Row],[feature_part]],Input[Feature ID],Input[Achieved (Y/N)],,0)</f>
        <v>No</v>
      </c>
      <c r="L124" s="25" t="str" cm="1">
        <f t="array" aca="1" ref="L124" ca="1">IFERROR(_xlfn.XLOOKUP(Q_Features[[#This Row],[Question]],_xlfn.CHOOSECOLS(_xlfn.ANCHORARRAY('Step 2 - Questionnaire'!A$35),1),OFFSET('Step 2 - Questionnaire'!$D$35,0,0,COUNTA('Step 2 - Questionnaire'!A:A),1),,0),"No")</f>
        <v>No</v>
      </c>
      <c r="N124" s="25" t="str">
        <f>_xlfn.XLOOKUP(Q_Features[[#This Row],[Question]],Q_Details[Question Summary],Q_Details[Parent Category],,0)</f>
        <v>Interior Layout</v>
      </c>
      <c r="O124" s="25" t="str">
        <f>Q_Features[[#This Row],[feature_part]]&amp;"-"&amp;Q_Features[[#This Row],[Question]]</f>
        <v>V03.1-Stair Presence</v>
      </c>
    </row>
    <row r="125" spans="2:15" ht="30">
      <c r="B125" s="26" t="s">
        <v>868</v>
      </c>
      <c r="C125" s="26" t="s">
        <v>427</v>
      </c>
      <c r="D125" s="26" t="s">
        <v>869</v>
      </c>
      <c r="E125" s="26">
        <f>COUNTIFS(Q_Features[Question],Q_Details[[#This Row],[Question Summary]],Q_Features[Pursued],"Yes")+COUNTIFS(PV_Features[Question],Q_Details[[#This Row],[Question Summary]],PV_Features[Pursued],"Yes")</f>
        <v>0</v>
      </c>
      <c r="F125" s="43" t="str">
        <f>IF(AND(IFERROR(VLOOKUP(Q_Details[[#This Row],[Parent Category]],GeneralQs,3,0)="Yes",FALSE),Q_Details[[#This Row],[Relevant Features?]]&gt;0),"Yes","No")</f>
        <v>No</v>
      </c>
      <c r="G125" s="26">
        <f>VLOOKUP(Q_Details[[#This Row],[Parent Category]],Categories[],6,0)</f>
        <v>14</v>
      </c>
      <c r="I125" s="25" t="s">
        <v>147</v>
      </c>
      <c r="J125" s="25" t="s">
        <v>436</v>
      </c>
      <c r="K125" s="25" t="str">
        <f>_xlfn.XLOOKUP(Q_Features[[#This Row],[feature_part]],Input[Feature ID],Input[Achieved (Y/N)],,0)</f>
        <v>No</v>
      </c>
      <c r="L125" s="25" t="str" cm="1">
        <f t="array" aca="1" ref="L125" ca="1">IFERROR(_xlfn.XLOOKUP(Q_Features[[#This Row],[Question]],_xlfn.CHOOSECOLS(_xlfn.ANCHORARRAY('Step 2 - Questionnaire'!A$35),1),OFFSET('Step 2 - Questionnaire'!$D$35,0,0,COUNTA('Step 2 - Questionnaire'!A:A),1),,0),"No")</f>
        <v>No</v>
      </c>
      <c r="N125" s="25" t="str">
        <f>_xlfn.XLOOKUP(Q_Features[[#This Row],[Question]],Q_Details[Question Summary],Q_Details[Parent Category],,0)</f>
        <v>Interior Products</v>
      </c>
      <c r="O125" s="25" t="str">
        <f>Q_Features[[#This Row],[feature_part]]&amp;"-"&amp;Q_Features[[#This Row],[Question]]</f>
        <v>V03.1-Stair Design</v>
      </c>
    </row>
    <row r="126" spans="2:15" ht="30">
      <c r="B126" s="26" t="s">
        <v>402</v>
      </c>
      <c r="C126" s="26" t="s">
        <v>427</v>
      </c>
      <c r="D126" s="26" t="s">
        <v>452</v>
      </c>
      <c r="E126" s="26">
        <f>COUNTIFS(Q_Features[Question],Q_Details[[#This Row],[Question Summary]],Q_Features[Pursued],"Yes")+COUNTIFS(PV_Features[Question],Q_Details[[#This Row],[Question Summary]],PV_Features[Pursued],"Yes")</f>
        <v>0</v>
      </c>
      <c r="F126" s="40" t="str">
        <f>IF(AND(IFERROR(VLOOKUP(Q_Details[[#This Row],[Parent Category]],GeneralQs,3,0)="Yes",FALSE),Q_Details[[#This Row],[Relevant Features?]]&gt;0),"Yes","No")</f>
        <v>No</v>
      </c>
      <c r="G126" s="26">
        <f>VLOOKUP(Q_Details[[#This Row],[Parent Category]],Categories[],6,0)</f>
        <v>14</v>
      </c>
      <c r="I126" s="25" t="s">
        <v>147</v>
      </c>
      <c r="J126" s="25" t="s">
        <v>437</v>
      </c>
      <c r="K126" s="25" t="str">
        <f>_xlfn.XLOOKUP(Q_Features[[#This Row],[feature_part]],Input[Feature ID],Input[Achieved (Y/N)],,0)</f>
        <v>No</v>
      </c>
      <c r="L126" s="25" t="str" cm="1">
        <f t="array" aca="1" ref="L126" ca="1">IFERROR(_xlfn.XLOOKUP(Q_Features[[#This Row],[Question]],_xlfn.CHOOSECOLS(_xlfn.ANCHORARRAY('Step 2 - Questionnaire'!A$35),1),OFFSET('Step 2 - Questionnaire'!$D$35,0,0,COUNTA('Step 2 - Questionnaire'!A:A),1),,0),"No")</f>
        <v>No</v>
      </c>
      <c r="N126" s="25" t="str">
        <f>_xlfn.XLOOKUP(Q_Features[[#This Row],[Question]],Q_Details[Question Summary],Q_Details[Parent Category],,0)</f>
        <v>Building/Company Policy</v>
      </c>
      <c r="O126" s="25" t="str">
        <f>Q_Features[[#This Row],[feature_part]]&amp;"-"&amp;Q_Features[[#This Row],[Question]]</f>
        <v>V03.1-Stair Access</v>
      </c>
    </row>
    <row r="127" spans="2:15" ht="30">
      <c r="B127" s="26" t="s">
        <v>362</v>
      </c>
      <c r="C127" s="26" t="s">
        <v>427</v>
      </c>
      <c r="D127" s="26" t="s">
        <v>363</v>
      </c>
      <c r="E127" s="26">
        <f>COUNTIFS(Q_Features[Question],Q_Details[[#This Row],[Question Summary]],Q_Features[Pursued],"Yes")+COUNTIFS(PV_Features[Question],Q_Details[[#This Row],[Question Summary]],PV_Features[Pursued],"Yes")</f>
        <v>0</v>
      </c>
      <c r="F127" s="40" t="str">
        <f>IF(AND(IFERROR(VLOOKUP(Q_Details[[#This Row],[Parent Category]],GeneralQs,3,0)="Yes",FALSE),Q_Details[[#This Row],[Relevant Features?]]&gt;0),"Yes","No")</f>
        <v>No</v>
      </c>
      <c r="G127" s="26">
        <f>VLOOKUP(Q_Details[[#This Row],[Parent Category]],Categories[],6,0)</f>
        <v>14</v>
      </c>
      <c r="I127" s="25" t="s">
        <v>146</v>
      </c>
      <c r="J127" s="25" t="s">
        <v>755</v>
      </c>
      <c r="K127" s="25" t="str">
        <f>_xlfn.XLOOKUP(Q_Features[[#This Row],[feature_part]],Input[Feature ID],Input[Achieved (Y/N)],,0)</f>
        <v>No</v>
      </c>
      <c r="L127" s="25" t="str" cm="1">
        <f t="array" aca="1" ref="L127" ca="1">IFERROR(_xlfn.XLOOKUP(Q_Features[[#This Row],[Question]],_xlfn.CHOOSECOLS(_xlfn.ANCHORARRAY('Step 2 - Questionnaire'!A$35),1),OFFSET('Step 2 - Questionnaire'!$D$35,0,0,COUNTA('Step 2 - Questionnaire'!A:A),1),,0),"No")</f>
        <v>No</v>
      </c>
      <c r="N127" s="25" t="str">
        <f>_xlfn.XLOOKUP(Q_Features[[#This Row],[Question]],Q_Details[Question Summary],Q_Details[Parent Category],,0)</f>
        <v>Interior Layout</v>
      </c>
      <c r="O127" s="25" t="str">
        <f>Q_Features[[#This Row],[feature_part]]&amp;"-"&amp;Q_Features[[#This Row],[Question]]</f>
        <v>V03.2-Stair Presence</v>
      </c>
    </row>
    <row r="128" spans="2:15" ht="45">
      <c r="B128" s="26" t="s">
        <v>382</v>
      </c>
      <c r="C128" s="26" t="s">
        <v>449</v>
      </c>
      <c r="D128" s="26" t="s">
        <v>383</v>
      </c>
      <c r="E128" s="26">
        <f>COUNTIFS(Q_Features[Question],Q_Details[[#This Row],[Question Summary]],Q_Features[Pursued],"Yes")+COUNTIFS(PV_Features[Question],Q_Details[[#This Row],[Question Summary]],PV_Features[Pursued],"Yes")</f>
        <v>3</v>
      </c>
      <c r="F128" s="40" t="str">
        <f>IF(AND(IFERROR(VLOOKUP(Q_Details[[#This Row],[Parent Category]],GeneralQs,3,0)="Yes",FALSE),Q_Details[[#This Row],[Relevant Features?]]&gt;0),"Yes","No")</f>
        <v>No</v>
      </c>
      <c r="G128" s="26">
        <f>VLOOKUP(Q_Details[[#This Row],[Parent Category]],Categories[],6,0)</f>
        <v>15</v>
      </c>
      <c r="I128" s="25" t="s">
        <v>146</v>
      </c>
      <c r="J128" s="25" t="s">
        <v>436</v>
      </c>
      <c r="K128" s="25" t="str">
        <f>_xlfn.XLOOKUP(Q_Features[[#This Row],[feature_part]],Input[Feature ID],Input[Achieved (Y/N)],,0)</f>
        <v>No</v>
      </c>
      <c r="L128" s="25" t="str" cm="1">
        <f t="array" aca="1" ref="L128" ca="1">IFERROR(_xlfn.XLOOKUP(Q_Features[[#This Row],[Question]],_xlfn.CHOOSECOLS(_xlfn.ANCHORARRAY('Step 2 - Questionnaire'!A$35),1),OFFSET('Step 2 - Questionnaire'!$D$35,0,0,COUNTA('Step 2 - Questionnaire'!A:A),1),,0),"No")</f>
        <v>No</v>
      </c>
      <c r="N128" s="25" t="str">
        <f>_xlfn.XLOOKUP(Q_Features[[#This Row],[Question]],Q_Details[Question Summary],Q_Details[Parent Category],,0)</f>
        <v>Interior Products</v>
      </c>
      <c r="O128" s="25" t="str">
        <f>Q_Features[[#This Row],[feature_part]]&amp;"-"&amp;Q_Features[[#This Row],[Question]]</f>
        <v>V03.2-Stair Design</v>
      </c>
    </row>
    <row r="129" spans="2:15" ht="30">
      <c r="B129" s="26" t="s">
        <v>299</v>
      </c>
      <c r="C129" s="26" t="s">
        <v>449</v>
      </c>
      <c r="D129" s="26" t="s">
        <v>298</v>
      </c>
      <c r="E129" s="26">
        <f>COUNTIFS(Q_Features[Question],Q_Details[[#This Row],[Question Summary]],Q_Features[Pursued],"Yes")+COUNTIFS(PV_Features[Question],Q_Details[[#This Row],[Question Summary]],PV_Features[Pursued],"Yes")</f>
        <v>1</v>
      </c>
      <c r="F129" s="40" t="str">
        <f>IF(AND(IFERROR(VLOOKUP(Q_Details[[#This Row],[Parent Category]],GeneralQs,3,0)="Yes",FALSE),Q_Details[[#This Row],[Relevant Features?]]&gt;0),"Yes","No")</f>
        <v>No</v>
      </c>
      <c r="G129" s="26">
        <f>VLOOKUP(Q_Details[[#This Row],[Parent Category]],Categories[],6,0)</f>
        <v>15</v>
      </c>
      <c r="I129" s="25" t="s">
        <v>145</v>
      </c>
      <c r="J129" s="25" t="s">
        <v>755</v>
      </c>
      <c r="K129" s="25" t="str">
        <f>_xlfn.XLOOKUP(Q_Features[[#This Row],[feature_part]],Input[Feature ID],Input[Achieved (Y/N)],,0)</f>
        <v>No</v>
      </c>
      <c r="L129" s="25" t="str" cm="1">
        <f t="array" aca="1" ref="L129" ca="1">IFERROR(_xlfn.XLOOKUP(Q_Features[[#This Row],[Question]],_xlfn.CHOOSECOLS(_xlfn.ANCHORARRAY('Step 2 - Questionnaire'!A$35),1),OFFSET('Step 2 - Questionnaire'!$D$35,0,0,COUNTA('Step 2 - Questionnaire'!A:A),1),,0),"No")</f>
        <v>No</v>
      </c>
      <c r="N129" s="25" t="str">
        <f>_xlfn.XLOOKUP(Q_Features[[#This Row],[Question]],Q_Details[Question Summary],Q_Details[Parent Category],,0)</f>
        <v>Interior Layout</v>
      </c>
      <c r="O129" s="25" t="str">
        <f>Q_Features[[#This Row],[feature_part]]&amp;"-"&amp;Q_Features[[#This Row],[Question]]</f>
        <v>V03.3-Stair Presence</v>
      </c>
    </row>
    <row r="130" spans="2:15" ht="30">
      <c r="B130" s="26" t="s">
        <v>499</v>
      </c>
      <c r="C130" s="26" t="s">
        <v>449</v>
      </c>
      <c r="D130" s="26" t="s">
        <v>438</v>
      </c>
      <c r="E130" s="26">
        <f>COUNTIFS(Q_Features[Question],Q_Details[[#This Row],[Question Summary]],Q_Features[Pursued],"Yes")+COUNTIFS(PV_Features[Question],Q_Details[[#This Row],[Question Summary]],PV_Features[Pursued],"Yes")</f>
        <v>0</v>
      </c>
      <c r="F130" s="40" t="str">
        <f>IF(AND(IFERROR(VLOOKUP(Q_Details[[#This Row],[Parent Category]],GeneralQs,3,0)="Yes",FALSE),Q_Details[[#This Row],[Relevant Features?]]&gt;0),"Yes","No")</f>
        <v>No</v>
      </c>
      <c r="G130" s="26">
        <f>VLOOKUP(Q_Details[[#This Row],[Parent Category]],Categories[],6,0)</f>
        <v>15</v>
      </c>
      <c r="I130" s="25" t="s">
        <v>146</v>
      </c>
      <c r="J130" s="25" t="s">
        <v>437</v>
      </c>
      <c r="K130" s="25" t="str">
        <f>_xlfn.XLOOKUP(Q_Features[[#This Row],[feature_part]],Input[Feature ID],Input[Achieved (Y/N)],,0)</f>
        <v>No</v>
      </c>
      <c r="L130" s="25" t="str" cm="1">
        <f t="array" aca="1" ref="L130" ca="1">IFERROR(_xlfn.XLOOKUP(Q_Features[[#This Row],[Question]],_xlfn.CHOOSECOLS(_xlfn.ANCHORARRAY('Step 2 - Questionnaire'!A$35),1),OFFSET('Step 2 - Questionnaire'!$D$35,0,0,COUNTA('Step 2 - Questionnaire'!A:A),1),,0),"No")</f>
        <v>No</v>
      </c>
      <c r="N130" s="25" t="str">
        <f>_xlfn.XLOOKUP(Q_Features[[#This Row],[Question]],Q_Details[Question Summary],Q_Details[Parent Category],,0)</f>
        <v>Building/Company Policy</v>
      </c>
      <c r="O130" s="25" t="str">
        <f>Q_Features[[#This Row],[feature_part]]&amp;"-"&amp;Q_Features[[#This Row],[Question]]</f>
        <v>V03.2-Stair Access</v>
      </c>
    </row>
    <row r="131" spans="2:15" ht="30">
      <c r="B131" s="26" t="s">
        <v>321</v>
      </c>
      <c r="C131" s="26" t="s">
        <v>449</v>
      </c>
      <c r="D131" s="26" t="s">
        <v>322</v>
      </c>
      <c r="E131" s="26">
        <f>COUNTIFS(Q_Features[Question],Q_Details[[#This Row],[Question Summary]],Q_Features[Pursued],"Yes")+COUNTIFS(PV_Features[Question],Q_Details[[#This Row],[Question Summary]],PV_Features[Pursued],"Yes")</f>
        <v>1</v>
      </c>
      <c r="F131" s="40" t="str">
        <f>IF(AND(IFERROR(VLOOKUP(Q_Details[[#This Row],[Parent Category]],GeneralQs,3,0)="Yes",FALSE),Q_Details[[#This Row],[Relevant Features?]]&gt;0),"Yes","No")</f>
        <v>No</v>
      </c>
      <c r="G131" s="26">
        <f>VLOOKUP(Q_Details[[#This Row],[Parent Category]],Categories[],6,0)</f>
        <v>15</v>
      </c>
      <c r="I131" s="25" t="s">
        <v>145</v>
      </c>
      <c r="J131" s="25" t="s">
        <v>436</v>
      </c>
      <c r="K131" s="25" t="str">
        <f>_xlfn.XLOOKUP(Q_Features[[#This Row],[feature_part]],Input[Feature ID],Input[Achieved (Y/N)],,0)</f>
        <v>No</v>
      </c>
      <c r="L131" s="25" t="str" cm="1">
        <f t="array" aca="1" ref="L131" ca="1">IFERROR(_xlfn.XLOOKUP(Q_Features[[#This Row],[Question]],_xlfn.CHOOSECOLS(_xlfn.ANCHORARRAY('Step 2 - Questionnaire'!A$35),1),OFFSET('Step 2 - Questionnaire'!$D$35,0,0,COUNTA('Step 2 - Questionnaire'!A:A),1),,0),"No")</f>
        <v>No</v>
      </c>
      <c r="N131" s="25" t="str">
        <f>_xlfn.XLOOKUP(Q_Features[[#This Row],[Question]],Q_Details[Question Summary],Q_Details[Parent Category],,0)</f>
        <v>Interior Products</v>
      </c>
      <c r="O131" s="25" t="str">
        <f>Q_Features[[#This Row],[feature_part]]&amp;"-"&amp;Q_Features[[#This Row],[Question]]</f>
        <v>V03.3-Stair Design</v>
      </c>
    </row>
    <row r="132" spans="2:15" ht="30">
      <c r="B132" s="26" t="s">
        <v>332</v>
      </c>
      <c r="C132" s="26" t="s">
        <v>449</v>
      </c>
      <c r="D132" s="26" t="s">
        <v>339</v>
      </c>
      <c r="E132" s="26">
        <f>COUNTIFS(Q_Features[Question],Q_Details[[#This Row],[Question Summary]],Q_Features[Pursued],"Yes")+COUNTIFS(PV_Features[Question],Q_Details[[#This Row],[Question Summary]],PV_Features[Pursued],"Yes")</f>
        <v>0</v>
      </c>
      <c r="F132" s="40" t="str">
        <f>IF(AND(IFERROR(VLOOKUP(Q_Details[[#This Row],[Parent Category]],GeneralQs,3,0)="Yes",FALSE),Q_Details[[#This Row],[Relevant Features?]]&gt;0),"Yes","No")</f>
        <v>No</v>
      </c>
      <c r="G132" s="26">
        <f>VLOOKUP(Q_Details[[#This Row],[Parent Category]],Categories[],6,0)</f>
        <v>15</v>
      </c>
      <c r="I132" s="25" t="s">
        <v>145</v>
      </c>
      <c r="J132" s="25" t="s">
        <v>437</v>
      </c>
      <c r="K132" s="25" t="str">
        <f>_xlfn.XLOOKUP(Q_Features[[#This Row],[feature_part]],Input[Feature ID],Input[Achieved (Y/N)],,0)</f>
        <v>No</v>
      </c>
      <c r="L132" s="25" t="str" cm="1">
        <f t="array" aca="1" ref="L132" ca="1">IFERROR(_xlfn.XLOOKUP(Q_Features[[#This Row],[Question]],_xlfn.CHOOSECOLS(_xlfn.ANCHORARRAY('Step 2 - Questionnaire'!A$35),1),OFFSET('Step 2 - Questionnaire'!$D$35,0,0,COUNTA('Step 2 - Questionnaire'!A:A),1),,0),"No")</f>
        <v>No</v>
      </c>
      <c r="N132" s="25" t="str">
        <f>_xlfn.XLOOKUP(Q_Features[[#This Row],[Question]],Q_Details[Question Summary],Q_Details[Parent Category],,0)</f>
        <v>Building/Company Policy</v>
      </c>
      <c r="O132" s="25" t="str">
        <f>Q_Features[[#This Row],[feature_part]]&amp;"-"&amp;Q_Features[[#This Row],[Question]]</f>
        <v>V03.3-Stair Access</v>
      </c>
    </row>
    <row r="133" spans="2:15" ht="30">
      <c r="B133" s="26" t="s">
        <v>872</v>
      </c>
      <c r="C133" s="26" t="s">
        <v>449</v>
      </c>
      <c r="D133" s="26" t="s">
        <v>873</v>
      </c>
      <c r="E133" s="26">
        <f>COUNTIFS(Q_Features[Question],Q_Details[[#This Row],[Question Summary]],Q_Features[Pursued],"Yes")+COUNTIFS(PV_Features[Question],Q_Details[[#This Row],[Question Summary]],PV_Features[Pursued],"Yes")</f>
        <v>0</v>
      </c>
      <c r="F133" s="40" t="str">
        <f>IF(AND(IFERROR(VLOOKUP(Q_Details[[#This Row],[Parent Category]],GeneralQs,3,0)="Yes",FALSE),Q_Details[[#This Row],[Relevant Features?]]&gt;0),"Yes","No")</f>
        <v>No</v>
      </c>
      <c r="G133" s="26">
        <f>VLOOKUP(Q_Details[[#This Row],[Parent Category]],Categories[],6,0)</f>
        <v>15</v>
      </c>
      <c r="I133" s="25" t="s">
        <v>144</v>
      </c>
      <c r="J133" s="25" t="s">
        <v>495</v>
      </c>
      <c r="K133" s="25" t="str">
        <f>_xlfn.XLOOKUP(Q_Features[[#This Row],[feature_part]],Input[Feature ID],Input[Achieved (Y/N)],,0)</f>
        <v>No</v>
      </c>
      <c r="L133" s="25" t="str" cm="1">
        <f t="array" aca="1" ref="L133" ca="1">IFERROR(_xlfn.XLOOKUP(Q_Features[[#This Row],[Question]],_xlfn.CHOOSECOLS(_xlfn.ANCHORARRAY('Step 2 - Questionnaire'!A$35),1),OFFSET('Step 2 - Questionnaire'!$D$35,0,0,COUNTA('Step 2 - Questionnaire'!A:A),1),,0),"No")</f>
        <v>No</v>
      </c>
      <c r="N133" s="25" t="str">
        <f>_xlfn.XLOOKUP(Q_Features[[#This Row],[Question]],Q_Details[Question Summary],Q_Details[Parent Category],,0)</f>
        <v>Specialized Spaces</v>
      </c>
      <c r="O133" s="25" t="str">
        <f>Q_Features[[#This Row],[feature_part]]&amp;"-"&amp;Q_Features[[#This Row],[Question]]</f>
        <v>V04.1-Interior Bike Parking</v>
      </c>
    </row>
    <row r="134" spans="2:15" ht="30">
      <c r="B134" s="26" t="s">
        <v>346</v>
      </c>
      <c r="C134" s="26" t="s">
        <v>449</v>
      </c>
      <c r="D134" s="26" t="s">
        <v>347</v>
      </c>
      <c r="E134" s="26">
        <f>COUNTIFS(Q_Features[Question],Q_Details[[#This Row],[Question Summary]],Q_Features[Pursued],"Yes")+COUNTIFS(PV_Features[Question],Q_Details[[#This Row],[Question Summary]],PV_Features[Pursued],"Yes")</f>
        <v>0</v>
      </c>
      <c r="F134" s="40" t="str">
        <f>IF(AND(IFERROR(VLOOKUP(Q_Details[[#This Row],[Parent Category]],GeneralQs,3,0)="Yes",FALSE),Q_Details[[#This Row],[Relevant Features?]]&gt;0),"Yes","No")</f>
        <v>No</v>
      </c>
      <c r="G134" s="26">
        <f>VLOOKUP(Q_Details[[#This Row],[Parent Category]],Categories[],6,0)</f>
        <v>15</v>
      </c>
      <c r="I134" s="25" t="s">
        <v>144</v>
      </c>
      <c r="J134" s="25" t="s">
        <v>389</v>
      </c>
      <c r="K134" s="25" t="str">
        <f>_xlfn.XLOOKUP(Q_Features[[#This Row],[feature_part]],Input[Feature ID],Input[Achieved (Y/N)],,0)</f>
        <v>No</v>
      </c>
      <c r="L134" s="25" t="str" cm="1">
        <f t="array" aca="1" ref="L134" ca="1">IFERROR(_xlfn.XLOOKUP(Q_Features[[#This Row],[Question]],_xlfn.CHOOSECOLS(_xlfn.ANCHORARRAY('Step 2 - Questionnaire'!A$35),1),OFFSET('Step 2 - Questionnaire'!$D$35,0,0,COUNTA('Step 2 - Questionnaire'!A:A),1),,0),"No")</f>
        <v>No</v>
      </c>
      <c r="N134" s="25" t="str">
        <f>_xlfn.XLOOKUP(Q_Features[[#This Row],[Question]],Q_Details[Question Summary],Q_Details[Parent Category],,0)</f>
        <v>Exterior Design</v>
      </c>
      <c r="O134" s="25" t="str">
        <f>Q_Features[[#This Row],[feature_part]]&amp;"-"&amp;Q_Features[[#This Row],[Question]]</f>
        <v>V04.1-Exterior Bike Parking</v>
      </c>
    </row>
    <row r="135" spans="2:15" ht="30">
      <c r="B135" s="26" t="s">
        <v>368</v>
      </c>
      <c r="C135" s="26" t="s">
        <v>449</v>
      </c>
      <c r="D135" s="26" t="s">
        <v>369</v>
      </c>
      <c r="E135" s="26">
        <f>COUNTIFS(Q_Features[Question],Q_Details[[#This Row],[Question Summary]],Q_Features[Pursued],"Yes")+COUNTIFS(PV_Features[Question],Q_Details[[#This Row],[Question Summary]],PV_Features[Pursued],"Yes")</f>
        <v>1</v>
      </c>
      <c r="F135" s="40" t="str">
        <f>IF(AND(IFERROR(VLOOKUP(Q_Details[[#This Row],[Parent Category]],GeneralQs,3,0)="Yes",FALSE),Q_Details[[#This Row],[Relevant Features?]]&gt;0),"Yes","No")</f>
        <v>No</v>
      </c>
      <c r="G135" s="26">
        <f>VLOOKUP(Q_Details[[#This Row],[Parent Category]],Categories[],6,0)</f>
        <v>15</v>
      </c>
      <c r="I135" s="25" t="s">
        <v>144</v>
      </c>
      <c r="J135" s="25" t="s">
        <v>327</v>
      </c>
      <c r="K135" s="25" t="str">
        <f>_xlfn.XLOOKUP(Q_Features[[#This Row],[feature_part]],Input[Feature ID],Input[Achieved (Y/N)],,0)</f>
        <v>No</v>
      </c>
      <c r="L135" s="25" t="str" cm="1">
        <f t="array" aca="1" ref="L135" ca="1">IFERROR(_xlfn.XLOOKUP(Q_Features[[#This Row],[Question]],_xlfn.CHOOSECOLS(_xlfn.ANCHORARRAY('Step 2 - Questionnaire'!A$35),1),OFFSET('Step 2 - Questionnaire'!$D$35,0,0,COUNTA('Step 2 - Questionnaire'!A:A),1),,0),"No")</f>
        <v>No</v>
      </c>
      <c r="N135" s="25" t="str">
        <f>_xlfn.XLOOKUP(Q_Features[[#This Row],[Question]],Q_Details[Question Summary],Q_Details[Parent Category],,0)</f>
        <v>Neighborhood</v>
      </c>
      <c r="O135" s="25" t="str">
        <f>Q_Features[[#This Row],[feature_part]]&amp;"-"&amp;Q_Features[[#This Row],[Question]]</f>
        <v>V04.1-Nearby Nature</v>
      </c>
    </row>
    <row r="136" spans="2:15" ht="15">
      <c r="B136" s="26" t="s">
        <v>510</v>
      </c>
      <c r="C136" s="26" t="s">
        <v>449</v>
      </c>
      <c r="D136" s="26" t="s">
        <v>511</v>
      </c>
      <c r="E136" s="26">
        <f>COUNTIFS(Q_Features[Question],Q_Details[[#This Row],[Question Summary]],Q_Features[Pursued],"Yes")+COUNTIFS(PV_Features[Question],Q_Details[[#This Row],[Question Summary]],PV_Features[Pursued],"Yes")</f>
        <v>0</v>
      </c>
      <c r="F136" s="43" t="str">
        <f>IF(AND(IFERROR(VLOOKUP(Q_Details[[#This Row],[Parent Category]],GeneralQs,3,0)="Yes",FALSE),Q_Details[[#This Row],[Relevant Features?]]&gt;0),"Yes","No")</f>
        <v>No</v>
      </c>
      <c r="G136" s="26">
        <f>VLOOKUP(Q_Details[[#This Row],[Parent Category]],Categories[],6,0)</f>
        <v>15</v>
      </c>
      <c r="I136" s="25" t="s">
        <v>144</v>
      </c>
      <c r="J136" s="25" t="s">
        <v>274</v>
      </c>
      <c r="K136" s="25" t="str">
        <f>_xlfn.XLOOKUP(Q_Features[[#This Row],[feature_part]],Input[Feature ID],Input[Achieved (Y/N)],,0)</f>
        <v>No</v>
      </c>
      <c r="L136" s="25" t="str" cm="1">
        <f t="array" aca="1" ref="L136" ca="1">IFERROR(_xlfn.XLOOKUP(Q_Features[[#This Row],[Question]],_xlfn.CHOOSECOLS(_xlfn.ANCHORARRAY('Step 2 - Questionnaire'!A$35),1),OFFSET('Step 2 - Questionnaire'!$D$35,0,0,COUNTA('Step 2 - Questionnaire'!A:A),1),,0),"No")</f>
        <v>No</v>
      </c>
      <c r="N136" s="25" t="str">
        <f>_xlfn.XLOOKUP(Q_Features[[#This Row],[Question]],Q_Details[Question Summary],Q_Details[Parent Category],,0)</f>
        <v>Neighborhood</v>
      </c>
      <c r="O136" s="25" t="str">
        <f>Q_Features[[#This Row],[feature_part]]&amp;"-"&amp;Q_Features[[#This Row],[Question]]</f>
        <v>V04.1-Local Food</v>
      </c>
    </row>
    <row r="137" spans="2:15" ht="30">
      <c r="B137" s="26" t="s">
        <v>397</v>
      </c>
      <c r="C137" s="26" t="s">
        <v>449</v>
      </c>
      <c r="D137" s="26" t="s">
        <v>398</v>
      </c>
      <c r="E137" s="26">
        <f>COUNTIFS(Q_Features[Question],Q_Details[[#This Row],[Question Summary]],Q_Features[Pursued],"Yes")+COUNTIFS(PV_Features[Question],Q_Details[[#This Row],[Question Summary]],PV_Features[Pursued],"Yes")</f>
        <v>0</v>
      </c>
      <c r="F137" s="40" t="str">
        <f>IF(AND(IFERROR(VLOOKUP(Q_Details[[#This Row],[Parent Category]],GeneralQs,3,0)="Yes",FALSE),Q_Details[[#This Row],[Relevant Features?]]&gt;0),"Yes","No")</f>
        <v>No</v>
      </c>
      <c r="G137" s="26">
        <f>VLOOKUP(Q_Details[[#This Row],[Parent Category]],Categories[],6,0)</f>
        <v>15</v>
      </c>
      <c r="I137" s="25" t="s">
        <v>144</v>
      </c>
      <c r="J137" s="25" t="s">
        <v>399</v>
      </c>
      <c r="K137" s="25" t="str">
        <f>_xlfn.XLOOKUP(Q_Features[[#This Row],[feature_part]],Input[Feature ID],Input[Achieved (Y/N)],,0)</f>
        <v>No</v>
      </c>
      <c r="L137" s="25" t="str" cm="1">
        <f t="array" aca="1" ref="L137" ca="1">IFERROR(_xlfn.XLOOKUP(Q_Features[[#This Row],[Question]],_xlfn.CHOOSECOLS(_xlfn.ANCHORARRAY('Step 2 - Questionnaire'!A$35),1),OFFSET('Step 2 - Questionnaire'!$D$35,0,0,COUNTA('Step 2 - Questionnaire'!A:A),1),,0),"No")</f>
        <v>No</v>
      </c>
      <c r="N137" s="25" t="str">
        <f>_xlfn.XLOOKUP(Q_Features[[#This Row],[Question]],Q_Details[Question Summary],Q_Details[Parent Category],,0)</f>
        <v>Neighborhood</v>
      </c>
      <c r="O137" s="25" t="str">
        <f>Q_Features[[#This Row],[feature_part]]&amp;"-"&amp;Q_Features[[#This Row],[Question]]</f>
        <v>V04.1-Nearby Gyms</v>
      </c>
    </row>
    <row r="138" spans="2:15" ht="45">
      <c r="B138" s="26" t="s">
        <v>875</v>
      </c>
      <c r="C138" s="26" t="s">
        <v>309</v>
      </c>
      <c r="D138" s="26" t="s">
        <v>308</v>
      </c>
      <c r="E138" s="26">
        <f>COUNTIFS(Q_Features[Question],Q_Details[[#This Row],[Question Summary]],Q_Features[Pursued],"Yes")+COUNTIFS(PV_Features[Question],Q_Details[[#This Row],[Question Summary]],PV_Features[Pursued],"Yes")</f>
        <v>0</v>
      </c>
      <c r="F138" s="40" t="str">
        <f>IF(AND(IFERROR(VLOOKUP(Q_Details[[#This Row],[Parent Category]],GeneralQs,3,0)="Yes",FALSE),Q_Details[[#This Row],[Relevant Features?]]&gt;0),"Yes","No")</f>
        <v>No</v>
      </c>
      <c r="G138" s="26">
        <f>VLOOKUP(Q_Details[[#This Row],[Parent Category]],Categories[],6,0)</f>
        <v>16</v>
      </c>
      <c r="I138" s="25" t="s">
        <v>144</v>
      </c>
      <c r="J138" s="25" t="s">
        <v>525</v>
      </c>
      <c r="K138" s="25" t="str">
        <f>_xlfn.XLOOKUP(Q_Features[[#This Row],[feature_part]],Input[Feature ID],Input[Achieved (Y/N)],,0)</f>
        <v>No</v>
      </c>
      <c r="L138" s="25" t="str" cm="1">
        <f t="array" aca="1" ref="L138" ca="1">IFERROR(_xlfn.XLOOKUP(Q_Features[[#This Row],[Question]],_xlfn.CHOOSECOLS(_xlfn.ANCHORARRAY('Step 2 - Questionnaire'!A$35),1),OFFSET('Step 2 - Questionnaire'!$D$35,0,0,COUNTA('Step 2 - Questionnaire'!A:A),1),,0),"No")</f>
        <v>No</v>
      </c>
      <c r="N138" s="25" t="str">
        <f>_xlfn.XLOOKUP(Q_Features[[#This Row],[Question]],Q_Details[Question Summary],Q_Details[Parent Category],,0)</f>
        <v>Neighborhood</v>
      </c>
      <c r="O138" s="25" t="str">
        <f>Q_Features[[#This Row],[feature_part]]&amp;"-"&amp;Q_Features[[#This Row],[Question]]</f>
        <v>V04.1-Pedestrian and bike network</v>
      </c>
    </row>
    <row r="139" spans="2:15" ht="30">
      <c r="B139" s="26" t="s">
        <v>341</v>
      </c>
      <c r="C139" s="26" t="s">
        <v>309</v>
      </c>
      <c r="D139" s="26" t="s">
        <v>340</v>
      </c>
      <c r="E139" s="26">
        <f>COUNTIFS(Q_Features[Question],Q_Details[[#This Row],[Question Summary]],Q_Features[Pursued],"Yes")+COUNTIFS(PV_Features[Question],Q_Details[[#This Row],[Question Summary]],PV_Features[Pursued],"Yes")</f>
        <v>0</v>
      </c>
      <c r="F139" s="40" t="str">
        <f>IF(AND(IFERROR(VLOOKUP(Q_Details[[#This Row],[Parent Category]],GeneralQs,3,0)="Yes",FALSE),Q_Details[[#This Row],[Relevant Features?]]&gt;0),"Yes","No")</f>
        <v>No</v>
      </c>
      <c r="G139" s="26">
        <f>VLOOKUP(Q_Details[[#This Row],[Parent Category]],Categories[],6,0)</f>
        <v>16</v>
      </c>
      <c r="I139" s="25" t="s">
        <v>143</v>
      </c>
      <c r="J139" s="25" t="s">
        <v>391</v>
      </c>
      <c r="K139" s="25" t="str">
        <f>_xlfn.XLOOKUP(Q_Features[[#This Row],[feature_part]],Input[Feature ID],Input[Achieved (Y/N)],,0)</f>
        <v>No</v>
      </c>
      <c r="L139" s="25" t="str" cm="1">
        <f t="array" aca="1" ref="L139" ca="1">IFERROR(_xlfn.XLOOKUP(Q_Features[[#This Row],[Question]],_xlfn.CHOOSECOLS(_xlfn.ANCHORARRAY('Step 2 - Questionnaire'!A$35),1),OFFSET('Step 2 - Questionnaire'!$D$35,0,0,COUNTA('Step 2 - Questionnaire'!A:A),1),,0),"No")</f>
        <v>No</v>
      </c>
      <c r="N139" s="25" t="str">
        <f>_xlfn.XLOOKUP(Q_Features[[#This Row],[Question]],Q_Details[Question Summary],Q_Details[Parent Category],,0)</f>
        <v>Specialized Spaces</v>
      </c>
      <c r="O139" s="25" t="str">
        <f>Q_Features[[#This Row],[feature_part]]&amp;"-"&amp;Q_Features[[#This Row],[Question]]</f>
        <v>V04.2-Showers</v>
      </c>
    </row>
    <row r="140" spans="2:15" ht="30">
      <c r="B140" s="26" t="s">
        <v>388</v>
      </c>
      <c r="C140" s="26" t="s">
        <v>385</v>
      </c>
      <c r="D140" s="26" t="s">
        <v>470</v>
      </c>
      <c r="E140" s="26">
        <f>COUNTIFS(Q_Features[Question],Q_Details[[#This Row],[Question Summary]],Q_Features[Pursued],"Yes")+COUNTIFS(PV_Features[Question],Q_Details[[#This Row],[Question Summary]],PV_Features[Pursued],"Yes")</f>
        <v>0</v>
      </c>
      <c r="F140" s="40" t="str">
        <f>IF(AND(IFERROR(VLOOKUP(Q_Details[[#This Row],[Parent Category]],GeneralQs,3,0)="Yes",FALSE),Q_Details[[#This Row],[Relevant Features?]]&gt;0),"Yes","No")</f>
        <v>No</v>
      </c>
      <c r="G140" s="26">
        <f>VLOOKUP(Q_Details[[#This Row],[Parent Category]],Categories[],6,0)</f>
        <v>17</v>
      </c>
      <c r="I140" s="25" t="s">
        <v>142</v>
      </c>
      <c r="J140" s="25" t="s">
        <v>327</v>
      </c>
      <c r="K140" s="25" t="str">
        <f>_xlfn.XLOOKUP(Q_Features[[#This Row],[feature_part]],Input[Feature ID],Input[Achieved (Y/N)],,0)</f>
        <v>No</v>
      </c>
      <c r="L140" s="25" t="str" cm="1">
        <f t="array" aca="1" ref="L140" ca="1">IFERROR(_xlfn.XLOOKUP(Q_Features[[#This Row],[Question]],_xlfn.CHOOSECOLS(_xlfn.ANCHORARRAY('Step 2 - Questionnaire'!A$35),1),OFFSET('Step 2 - Questionnaire'!$D$35,0,0,COUNTA('Step 2 - Questionnaire'!A:A),1),,0),"No")</f>
        <v>No</v>
      </c>
      <c r="N140" s="25" t="str">
        <f>_xlfn.XLOOKUP(Q_Features[[#This Row],[Question]],Q_Details[Question Summary],Q_Details[Parent Category],,0)</f>
        <v>Neighborhood</v>
      </c>
      <c r="O140" s="25" t="str">
        <f>Q_Features[[#This Row],[feature_part]]&amp;"-"&amp;Q_Features[[#This Row],[Question]]</f>
        <v>V05.1-Nearby Nature</v>
      </c>
    </row>
    <row r="141" spans="2:15" ht="30">
      <c r="B141" s="26" t="s">
        <v>364</v>
      </c>
      <c r="C141" s="26" t="s">
        <v>385</v>
      </c>
      <c r="D141" s="26" t="s">
        <v>365</v>
      </c>
      <c r="E141" s="26">
        <f>COUNTIFS(Q_Features[Question],Q_Details[[#This Row],[Question Summary]],Q_Features[Pursued],"Yes")+COUNTIFS(PV_Features[Question],Q_Details[[#This Row],[Question Summary]],PV_Features[Pursued],"Yes")</f>
        <v>0</v>
      </c>
      <c r="F141" s="40" t="str">
        <f>IF(AND(IFERROR(VLOOKUP(Q_Details[[#This Row],[Parent Category]],GeneralQs,3,0)="Yes",FALSE),Q_Details[[#This Row],[Relevant Features?]]&gt;0),"Yes","No")</f>
        <v>No</v>
      </c>
      <c r="G141" s="26">
        <f>VLOOKUP(Q_Details[[#This Row],[Parent Category]],Categories[],6,0)</f>
        <v>17</v>
      </c>
      <c r="I141" s="25" t="s">
        <v>142</v>
      </c>
      <c r="J141" s="25" t="s">
        <v>274</v>
      </c>
      <c r="K141" s="25" t="str">
        <f>_xlfn.XLOOKUP(Q_Features[[#This Row],[feature_part]],Input[Feature ID],Input[Achieved (Y/N)],,0)</f>
        <v>No</v>
      </c>
      <c r="L141" s="25" t="str" cm="1">
        <f t="array" aca="1" ref="L141" ca="1">IFERROR(_xlfn.XLOOKUP(Q_Features[[#This Row],[Question]],_xlfn.CHOOSECOLS(_xlfn.ANCHORARRAY('Step 2 - Questionnaire'!A$35),1),OFFSET('Step 2 - Questionnaire'!$D$35,0,0,COUNTA('Step 2 - Questionnaire'!A:A),1),,0),"No")</f>
        <v>No</v>
      </c>
      <c r="N141" s="25" t="str">
        <f>_xlfn.XLOOKUP(Q_Features[[#This Row],[Question]],Q_Details[Question Summary],Q_Details[Parent Category],,0)</f>
        <v>Neighborhood</v>
      </c>
      <c r="O141" s="25" t="str">
        <f>Q_Features[[#This Row],[feature_part]]&amp;"-"&amp;Q_Features[[#This Row],[Question]]</f>
        <v>V05.1-Local Food</v>
      </c>
    </row>
    <row r="142" spans="2:15" ht="30">
      <c r="B142" s="26" t="s">
        <v>384</v>
      </c>
      <c r="C142" s="26" t="s">
        <v>385</v>
      </c>
      <c r="D142" s="26" t="s">
        <v>860</v>
      </c>
      <c r="E142" s="26">
        <f>COUNTIFS(Q_Features[Question],Q_Details[[#This Row],[Question Summary]],Q_Features[Pursued],"Yes")+COUNTIFS(PV_Features[Question],Q_Details[[#This Row],[Question Summary]],PV_Features[Pursued],"Yes")</f>
        <v>1</v>
      </c>
      <c r="F142" s="40" t="str">
        <f>IF(AND(IFERROR(VLOOKUP(Q_Details[[#This Row],[Parent Category]],GeneralQs,3,0)="Yes",FALSE),Q_Details[[#This Row],[Relevant Features?]]&gt;0),"Yes","No")</f>
        <v>No</v>
      </c>
      <c r="G142" s="26">
        <f>VLOOKUP(Q_Details[[#This Row],[Parent Category]],Categories[],6,0)</f>
        <v>17</v>
      </c>
      <c r="I142" s="25" t="s">
        <v>142</v>
      </c>
      <c r="J142" s="25" t="s">
        <v>399</v>
      </c>
      <c r="K142" s="25" t="str">
        <f>_xlfn.XLOOKUP(Q_Features[[#This Row],[feature_part]],Input[Feature ID],Input[Achieved (Y/N)],,0)</f>
        <v>No</v>
      </c>
      <c r="L142" s="25" t="str" cm="1">
        <f t="array" aca="1" ref="L142" ca="1">IFERROR(_xlfn.XLOOKUP(Q_Features[[#This Row],[Question]],_xlfn.CHOOSECOLS(_xlfn.ANCHORARRAY('Step 2 - Questionnaire'!A$35),1),OFFSET('Step 2 - Questionnaire'!$D$35,0,0,COUNTA('Step 2 - Questionnaire'!A:A),1),,0),"No")</f>
        <v>No</v>
      </c>
      <c r="N142" s="25" t="str">
        <f>_xlfn.XLOOKUP(Q_Features[[#This Row],[Question]],Q_Details[Question Summary],Q_Details[Parent Category],,0)</f>
        <v>Neighborhood</v>
      </c>
      <c r="O142" s="25" t="str">
        <f>Q_Features[[#This Row],[feature_part]]&amp;"-"&amp;Q_Features[[#This Row],[Question]]</f>
        <v>V05.1-Nearby Gyms</v>
      </c>
    </row>
    <row r="143" spans="2:15" ht="45">
      <c r="B143" s="26" t="s">
        <v>867</v>
      </c>
      <c r="C143" s="26" t="s">
        <v>385</v>
      </c>
      <c r="D143" s="26" t="s">
        <v>879</v>
      </c>
      <c r="E143" s="26">
        <f>COUNTIFS(Q_Features[Question],Q_Details[[#This Row],[Question Summary]],Q_Features[Pursued],"Yes")+COUNTIFS(PV_Features[Question],Q_Details[[#This Row],[Question Summary]],PV_Features[Pursued],"Yes")</f>
        <v>0</v>
      </c>
      <c r="F143" s="43" t="str">
        <f>IF(AND(IFERROR(VLOOKUP(Q_Details[[#This Row],[Parent Category]],GeneralQs,3,0)="Yes",FALSE),Q_Details[[#This Row],[Relevant Features?]]&gt;0),"Yes","No")</f>
        <v>No</v>
      </c>
      <c r="G143" s="26">
        <f>VLOOKUP(Q_Details[[#This Row],[Parent Category]],Categories[],6,0)</f>
        <v>17</v>
      </c>
      <c r="I143" s="25" t="s">
        <v>142</v>
      </c>
      <c r="J143" s="25" t="s">
        <v>525</v>
      </c>
      <c r="K143" s="25" t="str">
        <f>_xlfn.XLOOKUP(Q_Features[[#This Row],[feature_part]],Input[Feature ID],Input[Achieved (Y/N)],,0)</f>
        <v>No</v>
      </c>
      <c r="L143" s="25" t="str" cm="1">
        <f t="array" aca="1" ref="L143" ca="1">IFERROR(_xlfn.XLOOKUP(Q_Features[[#This Row],[Question]],_xlfn.CHOOSECOLS(_xlfn.ANCHORARRAY('Step 2 - Questionnaire'!A$35),1),OFFSET('Step 2 - Questionnaire'!$D$35,0,0,COUNTA('Step 2 - Questionnaire'!A:A),1),,0),"No")</f>
        <v>No</v>
      </c>
      <c r="N143" s="25" t="str">
        <f>_xlfn.XLOOKUP(Q_Features[[#This Row],[Question]],Q_Details[Question Summary],Q_Details[Parent Category],,0)</f>
        <v>Neighborhood</v>
      </c>
      <c r="O143" s="25" t="str">
        <f>Q_Features[[#This Row],[feature_part]]&amp;"-"&amp;Q_Features[[#This Row],[Question]]</f>
        <v>V05.1-Pedestrian and bike network</v>
      </c>
    </row>
    <row r="144" spans="2:15" ht="60">
      <c r="B144" s="26" t="s">
        <v>877</v>
      </c>
      <c r="C144" s="26" t="s">
        <v>385</v>
      </c>
      <c r="D144" s="26" t="s">
        <v>878</v>
      </c>
      <c r="E144" s="26">
        <f>COUNTIFS(Q_Features[Question],Q_Details[[#This Row],[Question Summary]],Q_Features[Pursued],"Yes")+COUNTIFS(PV_Features[Question],Q_Details[[#This Row],[Question Summary]],PV_Features[Pursued],"Yes")</f>
        <v>0</v>
      </c>
      <c r="F144" s="43" t="str">
        <f>IF(AND(IFERROR(VLOOKUP(Q_Details[[#This Row],[Parent Category]],GeneralQs,3,0)="Yes",FALSE),Q_Details[[#This Row],[Relevant Features?]]&gt;0),"Yes","No")</f>
        <v>No</v>
      </c>
      <c r="G144" s="26">
        <f>VLOOKUP(Q_Details[[#This Row],[Parent Category]],Categories[],6,0)</f>
        <v>17</v>
      </c>
      <c r="I144" s="25" t="s">
        <v>142</v>
      </c>
      <c r="J144" s="25" t="s">
        <v>396</v>
      </c>
      <c r="K144" s="25" t="str">
        <f>_xlfn.XLOOKUP(Q_Features[[#This Row],[feature_part]],Input[Feature ID],Input[Achieved (Y/N)],,0)</f>
        <v>No</v>
      </c>
      <c r="L144" s="25" t="str" cm="1">
        <f t="array" aca="1" ref="L144" ca="1">IFERROR(_xlfn.XLOOKUP(Q_Features[[#This Row],[Question]],_xlfn.CHOOSECOLS(_xlfn.ANCHORARRAY('Step 2 - Questionnaire'!A$35),1),OFFSET('Step 2 - Questionnaire'!$D$35,0,0,COUNTA('Step 2 - Questionnaire'!A:A),1),,0),"No")</f>
        <v>No</v>
      </c>
      <c r="N144" s="25" t="str">
        <f>_xlfn.XLOOKUP(Q_Features[[#This Row],[Question]],Q_Details[Question Summary],Q_Details[Parent Category],,0)</f>
        <v>Exterior Design</v>
      </c>
      <c r="O144" s="25" t="str">
        <f>Q_Features[[#This Row],[feature_part]]&amp;"-"&amp;Q_Features[[#This Row],[Question]]</f>
        <v>V05.1-Exterior Walls</v>
      </c>
    </row>
    <row r="145" spans="2:15" ht="45">
      <c r="B145" s="26" t="s">
        <v>337</v>
      </c>
      <c r="C145" s="26" t="s">
        <v>386</v>
      </c>
      <c r="D145" s="26" t="s">
        <v>338</v>
      </c>
      <c r="E145" s="26">
        <f>COUNTIFS(Q_Features[Question],Q_Details[[#This Row],[Question Summary]],Q_Features[Pursued],"Yes")+COUNTIFS(PV_Features[Question],Q_Details[[#This Row],[Question Summary]],PV_Features[Pursued],"Yes")</f>
        <v>0</v>
      </c>
      <c r="F145" s="43" t="str">
        <f>IF(AND(IFERROR(VLOOKUP(Q_Details[[#This Row],[Parent Category]],GeneralQs,3,0)="Yes",FALSE),Q_Details[[#This Row],[Relevant Features?]]&gt;0),"Yes","No")</f>
        <v>No</v>
      </c>
      <c r="G145" s="26">
        <f>VLOOKUP(Q_Details[[#This Row],[Parent Category]],Categories[],6,0)</f>
        <v>18</v>
      </c>
      <c r="I145" s="25" t="s">
        <v>141</v>
      </c>
      <c r="J145" s="25" t="s">
        <v>395</v>
      </c>
      <c r="K145" s="25" t="str">
        <f>_xlfn.XLOOKUP(Q_Features[[#This Row],[feature_part]],Input[Feature ID],Input[Achieved (Y/N)],,0)</f>
        <v>No</v>
      </c>
      <c r="L145" s="25" t="str" cm="1">
        <f t="array" aca="1" ref="L145" ca="1">IFERROR(_xlfn.XLOOKUP(Q_Features[[#This Row],[Question]],_xlfn.CHOOSECOLS(_xlfn.ANCHORARRAY('Step 2 - Questionnaire'!A$35),1),OFFSET('Step 2 - Questionnaire'!$D$35,0,0,COUNTA('Step 2 - Questionnaire'!A:A),1),,0),"No")</f>
        <v>No</v>
      </c>
      <c r="N145" s="25" t="str">
        <f>_xlfn.XLOOKUP(Q_Features[[#This Row],[Question]],Q_Details[Question Summary],Q_Details[Parent Category],,0)</f>
        <v>Neighborhood</v>
      </c>
      <c r="O145" s="25" t="str">
        <f>Q_Features[[#This Row],[feature_part]]&amp;"-"&amp;Q_Features[[#This Row],[Question]]</f>
        <v>V05.2-Transit</v>
      </c>
    </row>
    <row r="146" spans="2:15" ht="30">
      <c r="B146" s="26" t="s">
        <v>387</v>
      </c>
      <c r="C146" s="26" t="s">
        <v>386</v>
      </c>
      <c r="D146" s="26" t="s">
        <v>458</v>
      </c>
      <c r="E146" s="26">
        <f>COUNTIFS(Q_Features[Question],Q_Details[[#This Row],[Question Summary]],Q_Features[Pursued],"Yes")+COUNTIFS(PV_Features[Question],Q_Details[[#This Row],[Question Summary]],PV_Features[Pursued],"Yes")</f>
        <v>0</v>
      </c>
      <c r="F146" s="43" t="str">
        <f>IF(AND(IFERROR(VLOOKUP(Q_Details[[#This Row],[Parent Category]],GeneralQs,3,0)="Yes",FALSE),Q_Details[[#This Row],[Relevant Features?]]&gt;0),"Yes","No")</f>
        <v>No</v>
      </c>
      <c r="G146" s="26">
        <f>VLOOKUP(Q_Details[[#This Row],[Parent Category]],Categories[],6,0)</f>
        <v>18</v>
      </c>
      <c r="I146" s="25" t="s">
        <v>140</v>
      </c>
      <c r="J146" s="25" t="s">
        <v>397</v>
      </c>
      <c r="K146" s="25" t="str">
        <f>_xlfn.XLOOKUP(Q_Features[[#This Row],[feature_part]],Input[Feature ID],Input[Achieved (Y/N)],,0)</f>
        <v>No</v>
      </c>
      <c r="L146" s="25" t="str" cm="1">
        <f t="array" aca="1" ref="L146" ca="1">IFERROR(_xlfn.XLOOKUP(Q_Features[[#This Row],[Question]],_xlfn.CHOOSECOLS(_xlfn.ANCHORARRAY('Step 2 - Questionnaire'!A$35),1),OFFSET('Step 2 - Questionnaire'!$D$35,0,0,COUNTA('Step 2 - Questionnaire'!A:A),1),,0),"No")</f>
        <v>No</v>
      </c>
      <c r="N146" s="25" t="str">
        <f>_xlfn.XLOOKUP(Q_Features[[#This Row],[Question]],Q_Details[Question Summary],Q_Details[Parent Category],,0)</f>
        <v>Classes &amp; Training</v>
      </c>
      <c r="O146" s="25" t="str">
        <f>Q_Features[[#This Row],[feature_part]]&amp;"-"&amp;Q_Features[[#This Row],[Question]]</f>
        <v>V06.1-Physical Activity Programs</v>
      </c>
    </row>
    <row r="147" spans="2:15" ht="30">
      <c r="B147" s="26" t="s">
        <v>480</v>
      </c>
      <c r="C147" s="26" t="s">
        <v>443</v>
      </c>
      <c r="D147" s="26" t="s">
        <v>484</v>
      </c>
      <c r="E147" s="26">
        <f>COUNTIFS(Q_Features[Question],Q_Details[[#This Row],[Question Summary]],Q_Features[Pursued],"Yes")+COUNTIFS(PV_Features[Question],Q_Details[[#This Row],[Question Summary]],PV_Features[Pursued],"Yes")</f>
        <v>1</v>
      </c>
      <c r="F147" s="43" t="str">
        <f>IF(AND(IFERROR(VLOOKUP(Q_Details[[#This Row],[Parent Category]],GeneralQs,3,0)="Yes",FALSE),Q_Details[[#This Row],[Relevant Features?]]&gt;0),"Yes","No")</f>
        <v>No</v>
      </c>
      <c r="G147" s="26">
        <f>VLOOKUP(Q_Details[[#This Row],[Parent Category]],Categories[],6,0)</f>
        <v>19</v>
      </c>
      <c r="I147" s="25" t="s">
        <v>139</v>
      </c>
      <c r="J147" s="25" t="s">
        <v>296</v>
      </c>
      <c r="K147" s="25" t="str">
        <f>_xlfn.XLOOKUP(Q_Features[[#This Row],[feature_part]],Input[Feature ID],Input[Achieved (Y/N)],,0)</f>
        <v>No</v>
      </c>
      <c r="L147" s="25" t="str" cm="1">
        <f t="array" aca="1" ref="L147" ca="1">IFERROR(_xlfn.XLOOKUP(Q_Features[[#This Row],[Question]],_xlfn.CHOOSECOLS(_xlfn.ANCHORARRAY('Step 2 - Questionnaire'!A$35),1),OFFSET('Step 2 - Questionnaire'!$D$35,0,0,COUNTA('Step 2 - Questionnaire'!A:A),1),,0),"No")</f>
        <v>No</v>
      </c>
      <c r="N147" s="25" t="str">
        <f>_xlfn.XLOOKUP(Q_Features[[#This Row],[Question]],Q_Details[Question Summary],Q_Details[Parent Category],,0)</f>
        <v>Interior Products</v>
      </c>
      <c r="O147" s="25" t="str">
        <f>Q_Features[[#This Row],[feature_part]]&amp;"-"&amp;Q_Features[[#This Row],[Question]]</f>
        <v>V07.1-Furniture</v>
      </c>
    </row>
    <row r="148" spans="2:15" ht="30">
      <c r="B148" s="26" t="s">
        <v>481</v>
      </c>
      <c r="C148" s="26" t="s">
        <v>443</v>
      </c>
      <c r="D148" s="26" t="s">
        <v>486</v>
      </c>
      <c r="E148" s="26">
        <f>COUNTIFS(Q_Features[Question],Q_Details[[#This Row],[Question Summary]],Q_Features[Pursued],"Yes")+COUNTIFS(PV_Features[Question],Q_Details[[#This Row],[Question Summary]],PV_Features[Pursued],"Yes")</f>
        <v>1</v>
      </c>
      <c r="F148" s="40" t="str">
        <f>IF(AND(IFERROR(VLOOKUP(Q_Details[[#This Row],[Parent Category]],GeneralQs,3,0)="Yes",FALSE),Q_Details[[#This Row],[Relevant Features?]]&gt;0),"Yes","No")</f>
        <v>No</v>
      </c>
      <c r="G148" s="26">
        <f>VLOOKUP(Q_Details[[#This Row],[Parent Category]],Categories[],6,0)</f>
        <v>19</v>
      </c>
      <c r="I148" s="25" t="s">
        <v>138</v>
      </c>
      <c r="J148" s="25" t="s">
        <v>399</v>
      </c>
      <c r="K148" s="25" t="str">
        <f>_xlfn.XLOOKUP(Q_Features[[#This Row],[feature_part]],Input[Feature ID],Input[Achieved (Y/N)],,0)</f>
        <v>No</v>
      </c>
      <c r="L148" s="25" t="str" cm="1">
        <f t="array" aca="1" ref="L148" ca="1">IFERROR(_xlfn.XLOOKUP(Q_Features[[#This Row],[Question]],_xlfn.CHOOSECOLS(_xlfn.ANCHORARRAY('Step 2 - Questionnaire'!A$35),1),OFFSET('Step 2 - Questionnaire'!$D$35,0,0,COUNTA('Step 2 - Questionnaire'!A:A),1),,0),"No")</f>
        <v>No</v>
      </c>
      <c r="N148" s="25" t="str">
        <f>_xlfn.XLOOKUP(Q_Features[[#This Row],[Question]],Q_Details[Question Summary],Q_Details[Parent Category],,0)</f>
        <v>Neighborhood</v>
      </c>
      <c r="O148" s="25" t="str">
        <f>Q_Features[[#This Row],[feature_part]]&amp;"-"&amp;Q_Features[[#This Row],[Question]]</f>
        <v>V08.1-Nearby Gyms</v>
      </c>
    </row>
    <row r="149" spans="2:15" ht="30">
      <c r="B149" s="26" t="s">
        <v>483</v>
      </c>
      <c r="C149" s="26" t="s">
        <v>443</v>
      </c>
      <c r="D149" s="26" t="s">
        <v>485</v>
      </c>
      <c r="E149" s="26">
        <f>COUNTIFS(Q_Features[Question],Q_Details[[#This Row],[Question Summary]],Q_Features[Pursued],"Yes")+COUNTIFS(PV_Features[Question],Q_Details[[#This Row],[Question Summary]],PV_Features[Pursued],"Yes")</f>
        <v>1</v>
      </c>
      <c r="F149" s="40" t="str">
        <f>IF(AND(IFERROR(VLOOKUP(Q_Details[[#This Row],[Parent Category]],GeneralQs,3,0)="Yes",FALSE),Q_Details[[#This Row],[Relevant Features?]]&gt;0),"Yes","No")</f>
        <v>No</v>
      </c>
      <c r="G149" s="26">
        <f>VLOOKUP(Q_Details[[#This Row],[Parent Category]],Categories[],6,0)</f>
        <v>19</v>
      </c>
      <c r="I149" s="25" t="s">
        <v>138</v>
      </c>
      <c r="J149" s="25" t="s">
        <v>400</v>
      </c>
      <c r="K149" s="25" t="str">
        <f>_xlfn.XLOOKUP(Q_Features[[#This Row],[feature_part]],Input[Feature ID],Input[Achieved (Y/N)],,0)</f>
        <v>No</v>
      </c>
      <c r="L149" s="25" t="str" cm="1">
        <f t="array" aca="1" ref="L149" ca="1">IFERROR(_xlfn.XLOOKUP(Q_Features[[#This Row],[Question]],_xlfn.CHOOSECOLS(_xlfn.ANCHORARRAY('Step 2 - Questionnaire'!A$35),1),OFFSET('Step 2 - Questionnaire'!$D$35,0,0,COUNTA('Step 2 - Questionnaire'!A:A),1),,0),"No")</f>
        <v>No</v>
      </c>
      <c r="N149" s="25" t="str">
        <f>_xlfn.XLOOKUP(Q_Features[[#This Row],[Question]],Q_Details[Question Summary],Q_Details[Parent Category],,0)</f>
        <v>Specialized Spaces</v>
      </c>
      <c r="O149" s="25" t="str">
        <f>Q_Features[[#This Row],[feature_part]]&amp;"-"&amp;Q_Features[[#This Row],[Question]]</f>
        <v>V08.1-On-site Gyms</v>
      </c>
    </row>
    <row r="150" spans="2:15" ht="30">
      <c r="B150" s="26" t="s">
        <v>482</v>
      </c>
      <c r="C150" s="26" t="s">
        <v>443</v>
      </c>
      <c r="D150" s="26" t="s">
        <v>487</v>
      </c>
      <c r="E150" s="26">
        <f>COUNTIFS(Q_Features[Question],Q_Details[[#This Row],[Question Summary]],Q_Features[Pursued],"Yes")+COUNTIFS(PV_Features[Question],Q_Details[[#This Row],[Question Summary]],PV_Features[Pursued],"Yes")</f>
        <v>2</v>
      </c>
      <c r="F150" s="40" t="str">
        <f>IF(AND(IFERROR(VLOOKUP(Q_Details[[#This Row],[Parent Category]],GeneralQs,3,0)="Yes",FALSE),Q_Details[[#This Row],[Relevant Features?]]&gt;0),"Yes","No")</f>
        <v>No</v>
      </c>
      <c r="G150" s="26">
        <f>VLOOKUP(Q_Details[[#This Row],[Parent Category]],Categories[],6,0)</f>
        <v>19</v>
      </c>
      <c r="I150" s="25" t="s">
        <v>137</v>
      </c>
      <c r="J150" s="25" t="s">
        <v>401</v>
      </c>
      <c r="K150" s="25" t="str">
        <f>_xlfn.XLOOKUP(Q_Features[[#This Row],[feature_part]],Input[Feature ID],Input[Achieved (Y/N)],,0)</f>
        <v>No</v>
      </c>
      <c r="L150" s="25" t="str" cm="1">
        <f t="array" aca="1" ref="L150" ca="1">IFERROR(_xlfn.XLOOKUP(Q_Features[[#This Row],[Question]],_xlfn.CHOOSECOLS(_xlfn.ANCHORARRAY('Step 2 - Questionnaire'!A$35),1),OFFSET('Step 2 - Questionnaire'!$D$35,0,0,COUNTA('Step 2 - Questionnaire'!A:A),1),,0),"No")</f>
        <v>No</v>
      </c>
      <c r="N150" s="25" t="str">
        <f>_xlfn.XLOOKUP(Q_Features[[#This Row],[Question]],Q_Details[Question Summary],Q_Details[Parent Category],,0)</f>
        <v>Neighborhood</v>
      </c>
      <c r="O150" s="25" t="str">
        <f>Q_Features[[#This Row],[feature_part]]&amp;"-"&amp;Q_Features[[#This Row],[Question]]</f>
        <v>V08.2-Outdoor Fitness</v>
      </c>
    </row>
    <row r="151" spans="2:15">
      <c r="I151" s="25" t="s">
        <v>135</v>
      </c>
      <c r="J151" s="25" t="s">
        <v>402</v>
      </c>
      <c r="K151" s="25" t="str">
        <f>_xlfn.XLOOKUP(Q_Features[[#This Row],[feature_part]],Input[Feature ID],Input[Achieved (Y/N)],,0)</f>
        <v>No</v>
      </c>
      <c r="L151" s="25" t="str" cm="1">
        <f t="array" aca="1" ref="L151" ca="1">IFERROR(_xlfn.XLOOKUP(Q_Features[[#This Row],[Question]],_xlfn.CHOOSECOLS(_xlfn.ANCHORARRAY('Step 2 - Questionnaire'!A$35),1),OFFSET('Step 2 - Questionnaire'!$D$35,0,0,COUNTA('Step 2 - Questionnaire'!A:A),1),,0),"No")</f>
        <v>No</v>
      </c>
      <c r="N151" s="25" t="str">
        <f>_xlfn.XLOOKUP(Q_Features[[#This Row],[Question]],Q_Details[Question Summary],Q_Details[Parent Category],,0)</f>
        <v>Benefits &amp; Programs</v>
      </c>
      <c r="O151" s="25" t="str">
        <f>Q_Features[[#This Row],[feature_part]]&amp;"-"&amp;Q_Features[[#This Row],[Question]]</f>
        <v>V10.1-Self-Monitoring</v>
      </c>
    </row>
    <row r="152" spans="2:15">
      <c r="I152" s="25" t="s">
        <v>134</v>
      </c>
      <c r="J152" s="25" t="s">
        <v>299</v>
      </c>
      <c r="K152" s="25" t="str">
        <f>_xlfn.XLOOKUP(Q_Features[[#This Row],[feature_part]],Input[Feature ID],Input[Achieved (Y/N)],,0)</f>
        <v>No</v>
      </c>
      <c r="L152" s="25" t="str" cm="1">
        <f t="array" aca="1" ref="L152" ca="1">IFERROR(_xlfn.XLOOKUP(Q_Features[[#This Row],[Question]],_xlfn.CHOOSECOLS(_xlfn.ANCHORARRAY('Step 2 - Questionnaire'!A$35),1),OFFSET('Step 2 - Questionnaire'!$D$35,0,0,COUNTA('Step 2 - Questionnaire'!A:A),1),,0),"No")</f>
        <v>No</v>
      </c>
      <c r="N152" s="25" t="str">
        <f>_xlfn.XLOOKUP(Q_Features[[#This Row],[Question]],Q_Details[Question Summary],Q_Details[Parent Category],,0)</f>
        <v>Classes &amp; Training</v>
      </c>
      <c r="O152" s="25" t="str">
        <f>Q_Features[[#This Row],[feature_part]]&amp;"-"&amp;Q_Features[[#This Row],[Question]]</f>
        <v>V11.1-Ergonomics Policy</v>
      </c>
    </row>
    <row r="153" spans="2:15" ht="15">
      <c r="C153" s="48" t="s">
        <v>766</v>
      </c>
      <c r="I153" s="25" t="s">
        <v>133</v>
      </c>
      <c r="J153" s="25" t="s">
        <v>299</v>
      </c>
      <c r="K153" s="25" t="str">
        <f>_xlfn.XLOOKUP(Q_Features[[#This Row],[feature_part]],Input[Feature ID],Input[Achieved (Y/N)],,0)</f>
        <v>No</v>
      </c>
      <c r="L153" s="25" t="str" cm="1">
        <f t="array" aca="1" ref="L153" ca="1">IFERROR(_xlfn.XLOOKUP(Q_Features[[#This Row],[Question]],_xlfn.CHOOSECOLS(_xlfn.ANCHORARRAY('Step 2 - Questionnaire'!A$35),1),OFFSET('Step 2 - Questionnaire'!$D$35,0,0,COUNTA('Step 2 - Questionnaire'!A:A),1),,0),"No")</f>
        <v>No</v>
      </c>
      <c r="N153" s="25" t="str">
        <f>_xlfn.XLOOKUP(Q_Features[[#This Row],[Question]],Q_Details[Question Summary],Q_Details[Parent Category],,0)</f>
        <v>Classes &amp; Training</v>
      </c>
      <c r="O153" s="25" t="str">
        <f>Q_Features[[#This Row],[feature_part]]&amp;"-"&amp;Q_Features[[#This Row],[Question]]</f>
        <v>V11.2-Ergonomics Policy</v>
      </c>
    </row>
    <row r="154" spans="2:15" ht="15">
      <c r="C154" s="26" t="s">
        <v>767</v>
      </c>
      <c r="D154" s="26" t="s">
        <v>768</v>
      </c>
      <c r="I154" s="25" t="s">
        <v>132</v>
      </c>
      <c r="J154" s="25" t="s">
        <v>299</v>
      </c>
      <c r="K154" s="25" t="str">
        <f>_xlfn.XLOOKUP(Q_Features[[#This Row],[feature_part]],Input[Feature ID],Input[Achieved (Y/N)],,0)</f>
        <v>No</v>
      </c>
      <c r="L154" s="25" t="str" cm="1">
        <f t="array" aca="1" ref="L154" ca="1">IFERROR(_xlfn.XLOOKUP(Q_Features[[#This Row],[Question]],_xlfn.CHOOSECOLS(_xlfn.ANCHORARRAY('Step 2 - Questionnaire'!A$35),1),OFFSET('Step 2 - Questionnaire'!$D$35,0,0,COUNTA('Step 2 - Questionnaire'!A:A),1),,0),"No")</f>
        <v>No</v>
      </c>
      <c r="N154" s="25" t="str">
        <f>_xlfn.XLOOKUP(Q_Features[[#This Row],[Question]],Q_Details[Question Summary],Q_Details[Parent Category],,0)</f>
        <v>Classes &amp; Training</v>
      </c>
      <c r="O154" s="25" t="str">
        <f>Q_Features[[#This Row],[feature_part]]&amp;"-"&amp;Q_Features[[#This Row],[Question]]</f>
        <v>V11.3-Ergonomics Policy</v>
      </c>
    </row>
    <row r="155" spans="2:15" ht="30">
      <c r="C155" s="26" t="s">
        <v>250</v>
      </c>
      <c r="D155" s="26" t="s">
        <v>778</v>
      </c>
      <c r="I155" s="25" t="s">
        <v>128</v>
      </c>
      <c r="J155" s="25" t="s">
        <v>283</v>
      </c>
      <c r="K155" s="25" t="str">
        <f>_xlfn.XLOOKUP(Q_Features[[#This Row],[feature_part]],Input[Feature ID],Input[Achieved (Y/N)],,0)</f>
        <v>No</v>
      </c>
      <c r="L155" s="25" t="str" cm="1">
        <f t="array" aca="1" ref="L155" ca="1">IFERROR(_xlfn.XLOOKUP(Q_Features[[#This Row],[Question]],_xlfn.CHOOSECOLS(_xlfn.ANCHORARRAY('Step 2 - Questionnaire'!A$35),1),OFFSET('Step 2 - Questionnaire'!$D$35,0,0,COUNTA('Step 2 - Questionnaire'!A:A),1),,0),"No")</f>
        <v>No</v>
      </c>
      <c r="N155" s="25" t="str">
        <f>_xlfn.XLOOKUP(Q_Features[[#This Row],[Question]],Q_Details[Question Summary],Q_Details[Parent Category],,0)</f>
        <v>Interior Layout</v>
      </c>
      <c r="O155" s="25" t="str">
        <f>Q_Features[[#This Row],[feature_part]]&amp;"-"&amp;Q_Features[[#This Row],[Question]]</f>
        <v>T03.1-Reprogramming</v>
      </c>
    </row>
    <row r="156" spans="2:15" ht="15">
      <c r="C156" s="26" t="s">
        <v>247</v>
      </c>
      <c r="D156" s="26" t="s">
        <v>779</v>
      </c>
      <c r="I156" s="32" t="s">
        <v>128</v>
      </c>
      <c r="J156" s="32" t="s">
        <v>301</v>
      </c>
      <c r="K156" s="32" t="str">
        <f>_xlfn.XLOOKUP(Q_Features[[#This Row],[feature_part]],Input[Feature ID],Input[Achieved (Y/N)],,0)</f>
        <v>No</v>
      </c>
      <c r="L156" s="32" t="str" cm="1">
        <f t="array" aca="1" ref="L156" ca="1">IFERROR(_xlfn.XLOOKUP(Q_Features[[#This Row],[Question]],_xlfn.CHOOSECOLS(_xlfn.ANCHORARRAY('Step 2 - Questionnaire'!A$35),1),OFFSET('Step 2 - Questionnaire'!$D$35,0,0,COUNTA('Step 2 - Questionnaire'!A:A),1),,0),"No")</f>
        <v>No</v>
      </c>
      <c r="N156" s="25" t="str">
        <f>_xlfn.XLOOKUP(Q_Features[[#This Row],[Question]],Q_Details[Question Summary],Q_Details[Parent Category],,0)</f>
        <v>Mechanical System</v>
      </c>
      <c r="O156" s="25" t="str">
        <f>Q_Features[[#This Row],[feature_part]]&amp;"-"&amp;Q_Features[[#This Row],[Question]]</f>
        <v>T03.1-Thermal Zoning</v>
      </c>
    </row>
    <row r="157" spans="2:15" ht="15">
      <c r="C157" s="26" t="s">
        <v>244</v>
      </c>
      <c r="D157" s="26" t="s">
        <v>780</v>
      </c>
      <c r="I157" s="32" t="s">
        <v>127</v>
      </c>
      <c r="J157" s="32" t="s">
        <v>301</v>
      </c>
      <c r="K157" s="25" t="str">
        <f>_xlfn.XLOOKUP(Q_Features[[#This Row],[feature_part]],Input[Feature ID],Input[Achieved (Y/N)],,0)</f>
        <v>No</v>
      </c>
      <c r="L157" s="25" t="str" cm="1">
        <f t="array" aca="1" ref="L157" ca="1">IFERROR(_xlfn.XLOOKUP(Q_Features[[#This Row],[Question]],_xlfn.CHOOSECOLS(_xlfn.ANCHORARRAY('Step 2 - Questionnaire'!A$35),1),OFFSET('Step 2 - Questionnaire'!$D$35,0,0,COUNTA('Step 2 - Questionnaire'!A:A),1),,0),"No")</f>
        <v>No</v>
      </c>
      <c r="N157" s="25" t="str">
        <f>_xlfn.XLOOKUP(Q_Features[[#This Row],[Question]],Q_Details[Question Summary],Q_Details[Parent Category],,0)</f>
        <v>Mechanical System</v>
      </c>
      <c r="O157" s="25" t="str">
        <f>Q_Features[[#This Row],[feature_part]]&amp;"-"&amp;Q_Features[[#This Row],[Question]]</f>
        <v>T04.1-Thermal Zoning</v>
      </c>
    </row>
    <row r="158" spans="2:15" ht="30">
      <c r="C158" s="26" t="s">
        <v>243</v>
      </c>
      <c r="D158" s="26" t="s">
        <v>781</v>
      </c>
      <c r="I158" s="32" t="s">
        <v>127</v>
      </c>
      <c r="J158" s="32" t="s">
        <v>374</v>
      </c>
      <c r="K158" s="25" t="str">
        <f>_xlfn.XLOOKUP(Q_Features[[#This Row],[feature_part]],Input[Feature ID],Input[Achieved (Y/N)],,0)</f>
        <v>No</v>
      </c>
      <c r="L158" s="25" t="str" cm="1">
        <f t="array" aca="1" ref="L158" ca="1">IFERROR(_xlfn.XLOOKUP(Q_Features[[#This Row],[Question]],_xlfn.CHOOSECOLS(_xlfn.ANCHORARRAY('Step 2 - Questionnaire'!A$35),1),OFFSET('Step 2 - Questionnaire'!$D$35,0,0,COUNTA('Step 2 - Questionnaire'!A:A),1),,0),"No")</f>
        <v>No</v>
      </c>
      <c r="N158" s="25" t="str">
        <f>_xlfn.XLOOKUP(Q_Features[[#This Row],[Question]],Q_Details[Question Summary],Q_Details[Parent Category],,0)</f>
        <v>Interior Products</v>
      </c>
      <c r="O158" s="25" t="str">
        <f>Q_Features[[#This Row],[feature_part]]&amp;"-"&amp;Q_Features[[#This Row],[Question]]</f>
        <v>T04.1-Personal heating and cooling</v>
      </c>
    </row>
    <row r="159" spans="2:15" ht="15">
      <c r="C159" s="26" t="s">
        <v>242</v>
      </c>
      <c r="D159" s="26" t="s">
        <v>782</v>
      </c>
      <c r="I159" s="32" t="s">
        <v>126</v>
      </c>
      <c r="J159" s="32" t="s">
        <v>301</v>
      </c>
      <c r="K159" s="25" t="str">
        <f>_xlfn.XLOOKUP(Q_Features[[#This Row],[feature_part]],Input[Feature ID],Input[Achieved (Y/N)],,0)</f>
        <v>No</v>
      </c>
      <c r="L159" s="25" t="str" cm="1">
        <f t="array" aca="1" ref="L159" ca="1">IFERROR(_xlfn.XLOOKUP(Q_Features[[#This Row],[Question]],_xlfn.CHOOSECOLS(_xlfn.ANCHORARRAY('Step 2 - Questionnaire'!A$35),1),OFFSET('Step 2 - Questionnaire'!$D$35,0,0,COUNTA('Step 2 - Questionnaire'!A:A),1),,0),"No")</f>
        <v>No</v>
      </c>
      <c r="N159" s="25" t="str">
        <f>_xlfn.XLOOKUP(Q_Features[[#This Row],[Question]],Q_Details[Question Summary],Q_Details[Parent Category],,0)</f>
        <v>Mechanical System</v>
      </c>
      <c r="O159" s="25" t="str">
        <f>Q_Features[[#This Row],[feature_part]]&amp;"-"&amp;Q_Features[[#This Row],[Question]]</f>
        <v>T04.2-Thermal Zoning</v>
      </c>
    </row>
    <row r="160" spans="2:15" ht="15">
      <c r="C160" s="26" t="s">
        <v>240</v>
      </c>
      <c r="D160" s="26" t="s">
        <v>783</v>
      </c>
      <c r="I160" s="32" t="s">
        <v>126</v>
      </c>
      <c r="J160" s="32" t="s">
        <v>374</v>
      </c>
      <c r="K160" s="25" t="str">
        <f>_xlfn.XLOOKUP(Q_Features[[#This Row],[feature_part]],Input[Feature ID],Input[Achieved (Y/N)],,0)</f>
        <v>No</v>
      </c>
      <c r="L160" s="25" t="str" cm="1">
        <f t="array" aca="1" ref="L160" ca="1">IFERROR(_xlfn.XLOOKUP(Q_Features[[#This Row],[Question]],_xlfn.CHOOSECOLS(_xlfn.ANCHORARRAY('Step 2 - Questionnaire'!A$35),1),OFFSET('Step 2 - Questionnaire'!$D$35,0,0,COUNTA('Step 2 - Questionnaire'!A:A),1),,0),"No")</f>
        <v>No</v>
      </c>
      <c r="N160" s="25" t="str">
        <f>_xlfn.XLOOKUP(Q_Features[[#This Row],[Question]],Q_Details[Question Summary],Q_Details[Parent Category],,0)</f>
        <v>Interior Products</v>
      </c>
      <c r="O160" s="25" t="str">
        <f>Q_Features[[#This Row],[feature_part]]&amp;"-"&amp;Q_Features[[#This Row],[Question]]</f>
        <v>T04.2-Personal heating and cooling</v>
      </c>
    </row>
    <row r="161" spans="3:15" ht="15">
      <c r="C161" s="26" t="s">
        <v>238</v>
      </c>
      <c r="D161" s="26" t="s">
        <v>784</v>
      </c>
      <c r="I161" s="32" t="s">
        <v>125</v>
      </c>
      <c r="J161" s="32" t="s">
        <v>376</v>
      </c>
      <c r="K161" s="25" t="str">
        <f>_xlfn.XLOOKUP(Q_Features[[#This Row],[feature_part]],Input[Feature ID],Input[Achieved (Y/N)],,0)</f>
        <v>No</v>
      </c>
      <c r="L161" s="25" t="str" cm="1">
        <f t="array" aca="1" ref="L161" ca="1">IFERROR(_xlfn.XLOOKUP(Q_Features[[#This Row],[Question]],_xlfn.CHOOSECOLS(_xlfn.ANCHORARRAY('Step 2 - Questionnaire'!A$35),1),OFFSET('Step 2 - Questionnaire'!$D$35,0,0,COUNTA('Step 2 - Questionnaire'!A:A),1),,0),"No")</f>
        <v>No</v>
      </c>
      <c r="N161" s="25" t="str">
        <f>_xlfn.XLOOKUP(Q_Features[[#This Row],[Question]],Q_Details[Question Summary],Q_Details[Parent Category],,0)</f>
        <v>Building/Company Policy</v>
      </c>
      <c r="O161" s="25" t="str">
        <f>Q_Features[[#This Row],[feature_part]]&amp;"-"&amp;Q_Features[[#This Row],[Question]]</f>
        <v>T04.3-Dress code</v>
      </c>
    </row>
    <row r="162" spans="3:15" ht="30">
      <c r="C162" s="26" t="s">
        <v>234</v>
      </c>
      <c r="D162" s="26" t="s">
        <v>785</v>
      </c>
      <c r="I162" s="32" t="s">
        <v>124</v>
      </c>
      <c r="J162" s="32" t="s">
        <v>378</v>
      </c>
      <c r="K162" s="25" t="str">
        <f>_xlfn.XLOOKUP(Q_Features[[#This Row],[feature_part]],Input[Feature ID],Input[Achieved (Y/N)],,0)</f>
        <v>No</v>
      </c>
      <c r="L162" s="25" t="str" cm="1">
        <f t="array" aca="1" ref="L162" ca="1">IFERROR(_xlfn.XLOOKUP(Q_Features[[#This Row],[Question]],_xlfn.CHOOSECOLS(_xlfn.ANCHORARRAY('Step 2 - Questionnaire'!A$35),1),OFFSET('Step 2 - Questionnaire'!$D$35,0,0,COUNTA('Step 2 - Questionnaire'!A:A),1),,0),"No")</f>
        <v>No</v>
      </c>
      <c r="N162" s="25" t="str">
        <f>_xlfn.XLOOKUP(Q_Features[[#This Row],[Question]],Q_Details[Question Summary],Q_Details[Parent Category],,0)</f>
        <v>Mechanical System</v>
      </c>
      <c r="O162" s="25" t="str">
        <f>Q_Features[[#This Row],[feature_part]]&amp;"-"&amp;Q_Features[[#This Row],[Question]]</f>
        <v>T05.1-Radiant conditioning</v>
      </c>
    </row>
    <row r="163" spans="3:15" ht="15">
      <c r="C163" s="26" t="s">
        <v>233</v>
      </c>
      <c r="D163" s="26" t="s">
        <v>786</v>
      </c>
      <c r="I163" s="32" t="s">
        <v>123</v>
      </c>
      <c r="J163" s="32" t="s">
        <v>378</v>
      </c>
      <c r="K163" s="25" t="str">
        <f>_xlfn.XLOOKUP(Q_Features[[#This Row],[feature_part]],Input[Feature ID],Input[Achieved (Y/N)],,0)</f>
        <v>No</v>
      </c>
      <c r="L163" s="25" t="str" cm="1">
        <f t="array" aca="1" ref="L163" ca="1">IFERROR(_xlfn.XLOOKUP(Q_Features[[#This Row],[Question]],_xlfn.CHOOSECOLS(_xlfn.ANCHORARRAY('Step 2 - Questionnaire'!A$35),1),OFFSET('Step 2 - Questionnaire'!$D$35,0,0,COUNTA('Step 2 - Questionnaire'!A:A),1),,0),"No")</f>
        <v>No</v>
      </c>
      <c r="N163" s="25" t="str">
        <f>_xlfn.XLOOKUP(Q_Features[[#This Row],[Question]],Q_Details[Question Summary],Q_Details[Parent Category],,0)</f>
        <v>Mechanical System</v>
      </c>
      <c r="O163" s="25" t="str">
        <f>Q_Features[[#This Row],[feature_part]]&amp;"-"&amp;Q_Features[[#This Row],[Question]]</f>
        <v>T05.2-Radiant conditioning</v>
      </c>
    </row>
    <row r="164" spans="3:15" ht="15">
      <c r="C164" s="26" t="s">
        <v>230</v>
      </c>
      <c r="D164" s="26" t="s">
        <v>780</v>
      </c>
      <c r="I164" s="32" t="s">
        <v>122</v>
      </c>
      <c r="J164" s="32" t="s">
        <v>293</v>
      </c>
      <c r="K164" s="25" t="str">
        <f>_xlfn.XLOOKUP(Q_Features[[#This Row],[feature_part]],Input[Feature ID],Input[Achieved (Y/N)],,0)</f>
        <v>No</v>
      </c>
      <c r="L164" s="25" t="str" cm="1">
        <f t="array" aca="1" ref="L164" ca="1">IFERROR(_xlfn.XLOOKUP(Q_Features[[#This Row],[Question]],_xlfn.CHOOSECOLS(_xlfn.ANCHORARRAY('Step 2 - Questionnaire'!A$35),1),OFFSET('Step 2 - Questionnaire'!$D$35,0,0,COUNTA('Step 2 - Questionnaire'!A:A),1),,0),"No")</f>
        <v>No</v>
      </c>
      <c r="N164" s="25" t="str">
        <f>_xlfn.XLOOKUP(Q_Features[[#This Row],[Question]],Q_Details[Question Summary],Q_Details[Parent Category],,0)</f>
        <v>Interior Products</v>
      </c>
      <c r="O164" s="25" t="str">
        <f>Q_Features[[#This Row],[feature_part]]&amp;"-"&amp;Q_Features[[#This Row],[Question]]</f>
        <v>T06.1-Air &amp; Temperature Sensors</v>
      </c>
    </row>
    <row r="165" spans="3:15" ht="15">
      <c r="C165" s="26" t="s">
        <v>227</v>
      </c>
      <c r="D165" s="26" t="s">
        <v>787</v>
      </c>
      <c r="I165" s="25" t="s">
        <v>122</v>
      </c>
      <c r="J165" s="25" t="s">
        <v>249</v>
      </c>
      <c r="K165" s="25" t="str">
        <f>_xlfn.XLOOKUP(Q_Features[[#This Row],[feature_part]],Input[Feature ID],Input[Achieved (Y/N)],,0)</f>
        <v>No</v>
      </c>
      <c r="L165" s="25" t="str" cm="1">
        <f t="array" aca="1" ref="L165" ca="1">IFERROR(_xlfn.XLOOKUP(Q_Features[[#This Row],[Question]],_xlfn.CHOOSECOLS(_xlfn.ANCHORARRAY('Step 2 - Questionnaire'!A$35),1),OFFSET('Step 2 - Questionnaire'!$D$35,0,0,COUNTA('Step 2 - Questionnaire'!A:A),1),,0),"No")</f>
        <v>No</v>
      </c>
      <c r="N165" s="25" t="str">
        <f>_xlfn.XLOOKUP(Q_Features[[#This Row],[Question]],Q_Details[Question Summary],Q_Details[Parent Category],,0)</f>
        <v>Building/Company Policy</v>
      </c>
      <c r="O165" s="25" t="str">
        <f>Q_Features[[#This Row],[feature_part]]&amp;"-"&amp;Q_Features[[#This Row],[Question]]</f>
        <v>T06.1-IEQ Test Display</v>
      </c>
    </row>
    <row r="166" spans="3:15" ht="15">
      <c r="C166" s="26" t="s">
        <v>225</v>
      </c>
      <c r="D166" s="26" t="s">
        <v>780</v>
      </c>
      <c r="I166" s="25" t="s">
        <v>120</v>
      </c>
      <c r="J166" s="25" t="s">
        <v>222</v>
      </c>
      <c r="K166" s="25" t="str">
        <f>_xlfn.XLOOKUP(Q_Features[[#This Row],[feature_part]],Input[Feature ID],Input[Achieved (Y/N)],,0)</f>
        <v>No</v>
      </c>
      <c r="L166" s="25" t="str" cm="1">
        <f t="array" aca="1" ref="L166" ca="1">IFERROR(_xlfn.XLOOKUP(Q_Features[[#This Row],[Question]],_xlfn.CHOOSECOLS(_xlfn.ANCHORARRAY('Step 2 - Questionnaire'!A$35),1),OFFSET('Step 2 - Questionnaire'!$D$35,0,0,COUNTA('Step 2 - Questionnaire'!A:A),1),,0),"No")</f>
        <v>No</v>
      </c>
      <c r="N166" s="25" t="str">
        <f>_xlfn.XLOOKUP(Q_Features[[#This Row],[Question]],Q_Details[Question Summary],Q_Details[Parent Category],,0)</f>
        <v>Building Envelope</v>
      </c>
      <c r="O166" s="25" t="str">
        <f>Q_Features[[#This Row],[feature_part]]&amp;"-"&amp;Q_Features[[#This Row],[Question]]</f>
        <v>T08.1-Windows</v>
      </c>
    </row>
    <row r="167" spans="3:15" ht="30">
      <c r="C167" s="26" t="s">
        <v>223</v>
      </c>
      <c r="D167" s="26" t="s">
        <v>788</v>
      </c>
      <c r="I167" s="25" t="s">
        <v>119</v>
      </c>
      <c r="J167" s="25" t="s">
        <v>325</v>
      </c>
      <c r="K167" s="25" t="str">
        <f>_xlfn.XLOOKUP(Q_Features[[#This Row],[feature_part]],Input[Feature ID],Input[Achieved (Y/N)],,0)</f>
        <v>No</v>
      </c>
      <c r="L167" s="25" t="str" cm="1">
        <f t="array" aca="1" ref="L167" ca="1">IFERROR(_xlfn.XLOOKUP(Q_Features[[#This Row],[Question]],_xlfn.CHOOSECOLS(_xlfn.ANCHORARRAY('Step 2 - Questionnaire'!A$35),1),OFFSET('Step 2 - Questionnaire'!$D$35,0,0,COUNTA('Step 2 - Questionnaire'!A:A),1),,0),"No")</f>
        <v>No</v>
      </c>
      <c r="N167" s="25" t="str">
        <f>_xlfn.XLOOKUP(Q_Features[[#This Row],[Question]],Q_Details[Question Summary],Q_Details[Parent Category],,0)</f>
        <v>Exterior Design</v>
      </c>
      <c r="O167" s="25" t="str">
        <f>Q_Features[[#This Row],[feature_part]]&amp;"-"&amp;Q_Features[[#This Row],[Question]]</f>
        <v>T09.1-Outdoor Nature</v>
      </c>
    </row>
    <row r="168" spans="3:15" ht="15">
      <c r="C168" s="26" t="s">
        <v>220</v>
      </c>
      <c r="D168" s="26" t="s">
        <v>789</v>
      </c>
      <c r="I168" s="25" t="s">
        <v>119</v>
      </c>
      <c r="J168" s="25" t="s">
        <v>504</v>
      </c>
      <c r="K168" s="25" t="str">
        <f>_xlfn.XLOOKUP(Q_Features[[#This Row],[feature_part]],Input[Feature ID],Input[Achieved (Y/N)],,0)</f>
        <v>No</v>
      </c>
      <c r="L168" s="25" t="str" cm="1">
        <f t="array" aca="1" ref="L168" ca="1">IFERROR(_xlfn.XLOOKUP(Q_Features[[#This Row],[Question]],_xlfn.CHOOSECOLS(_xlfn.ANCHORARRAY('Step 2 - Questionnaire'!A$35),1),OFFSET('Step 2 - Questionnaire'!$D$35,0,0,COUNTA('Step 2 - Questionnaire'!A:A),1),,0),"No")</f>
        <v>No</v>
      </c>
      <c r="N168" s="25" t="str">
        <f>_xlfn.XLOOKUP(Q_Features[[#This Row],[Question]],Q_Details[Question Summary],Q_Details[Parent Category],,0)</f>
        <v>Building Envelope</v>
      </c>
      <c r="O168" s="25" t="str">
        <f>Q_Features[[#This Row],[feature_part]]&amp;"-"&amp;Q_Features[[#This Row],[Question]]</f>
        <v>T09.1-Entryway doors</v>
      </c>
    </row>
    <row r="169" spans="3:15" ht="15">
      <c r="C169" s="26" t="s">
        <v>217</v>
      </c>
      <c r="D169" s="26" t="s">
        <v>790</v>
      </c>
      <c r="I169" s="25" t="s">
        <v>119</v>
      </c>
      <c r="J169" s="25" t="s">
        <v>380</v>
      </c>
      <c r="K169" s="25" t="str">
        <f>_xlfn.XLOOKUP(Q_Features[[#This Row],[feature_part]],Input[Feature ID],Input[Achieved (Y/N)],,0)</f>
        <v>No</v>
      </c>
      <c r="L169" s="25" t="str" cm="1">
        <f t="array" aca="1" ref="L169" ca="1">IFERROR(_xlfn.XLOOKUP(Q_Features[[#This Row],[Question]],_xlfn.CHOOSECOLS(_xlfn.ANCHORARRAY('Step 2 - Questionnaire'!A$35),1),OFFSET('Step 2 - Questionnaire'!$D$35,0,0,COUNTA('Step 2 - Questionnaire'!A:A),1),,0),"No")</f>
        <v>No</v>
      </c>
      <c r="N169" s="25" t="str">
        <f>_xlfn.XLOOKUP(Q_Features[[#This Row],[Question]],Q_Details[Question Summary],Q_Details[Parent Category],,0)</f>
        <v>Exterior Design</v>
      </c>
      <c r="O169" s="25" t="str">
        <f>Q_Features[[#This Row],[feature_part]]&amp;"-"&amp;Q_Features[[#This Row],[Question]]</f>
        <v>T09.1-Parking</v>
      </c>
    </row>
    <row r="170" spans="3:15" ht="30">
      <c r="C170" s="26" t="s">
        <v>213</v>
      </c>
      <c r="D170" s="26" t="s">
        <v>791</v>
      </c>
      <c r="I170" s="25" t="s">
        <v>118</v>
      </c>
      <c r="J170" s="25" t="s">
        <v>325</v>
      </c>
      <c r="K170" s="25" t="str">
        <f>_xlfn.XLOOKUP(Q_Features[[#This Row],[feature_part]],Input[Feature ID],Input[Achieved (Y/N)],,0)</f>
        <v>No</v>
      </c>
      <c r="L170" s="25" t="str" cm="1">
        <f t="array" aca="1" ref="L170" ca="1">IFERROR(_xlfn.XLOOKUP(Q_Features[[#This Row],[Question]],_xlfn.CHOOSECOLS(_xlfn.ANCHORARRAY('Step 2 - Questionnaire'!A$35),1),OFFSET('Step 2 - Questionnaire'!$D$35,0,0,COUNTA('Step 2 - Questionnaire'!A:A),1),,0),"No")</f>
        <v>No</v>
      </c>
      <c r="N170" s="25" t="str">
        <f>_xlfn.XLOOKUP(Q_Features[[#This Row],[Question]],Q_Details[Question Summary],Q_Details[Parent Category],,0)</f>
        <v>Exterior Design</v>
      </c>
      <c r="O170" s="25" t="str">
        <f>Q_Features[[#This Row],[feature_part]]&amp;"-"&amp;Q_Features[[#This Row],[Question]]</f>
        <v>T09.2-Outdoor Nature</v>
      </c>
    </row>
    <row r="171" spans="3:15" ht="30">
      <c r="C171" s="26" t="s">
        <v>211</v>
      </c>
      <c r="D171" s="26" t="s">
        <v>792</v>
      </c>
      <c r="I171" s="25" t="s">
        <v>116</v>
      </c>
      <c r="J171" s="25" t="s">
        <v>283</v>
      </c>
      <c r="K171" s="25" t="str">
        <f>_xlfn.XLOOKUP(Q_Features[[#This Row],[feature_part]],Input[Feature ID],Input[Achieved (Y/N)],,0)</f>
        <v>Yes</v>
      </c>
      <c r="L171" s="25" t="str" cm="1">
        <f t="array" aca="1" ref="L171" ca="1">IFERROR(_xlfn.XLOOKUP(Q_Features[[#This Row],[Question]],_xlfn.CHOOSECOLS(_xlfn.ANCHORARRAY('Step 2 - Questionnaire'!A$35),1),OFFSET('Step 2 - Questionnaire'!$D$35,0,0,COUNTA('Step 2 - Questionnaire'!A:A),1),,0),"No")</f>
        <v>No</v>
      </c>
      <c r="N171" s="25" t="str">
        <f>_xlfn.XLOOKUP(Q_Features[[#This Row],[Question]],Q_Details[Question Summary],Q_Details[Parent Category],,0)</f>
        <v>Interior Layout</v>
      </c>
      <c r="O171" s="25" t="str">
        <f>Q_Features[[#This Row],[feature_part]]&amp;"-"&amp;Q_Features[[#This Row],[Question]]</f>
        <v>S01.1-Reprogramming</v>
      </c>
    </row>
    <row r="172" spans="3:15" ht="15">
      <c r="C172" s="26" t="s">
        <v>209</v>
      </c>
      <c r="D172" s="26" t="s">
        <v>784</v>
      </c>
      <c r="I172" s="25" t="s">
        <v>116</v>
      </c>
      <c r="J172" s="25" t="s">
        <v>284</v>
      </c>
      <c r="K172" s="25" t="str">
        <f>_xlfn.XLOOKUP(Q_Features[[#This Row],[feature_part]],Input[Feature ID],Input[Achieved (Y/N)],,0)</f>
        <v>Yes</v>
      </c>
      <c r="L172" s="25" t="str" cm="1">
        <f t="array" aca="1" ref="L172" ca="1">IFERROR(_xlfn.XLOOKUP(Q_Features[[#This Row],[Question]],_xlfn.CHOOSECOLS(_xlfn.ANCHORARRAY('Step 2 - Questionnaire'!A$35),1),OFFSET('Step 2 - Questionnaire'!$D$35,0,0,COUNTA('Step 2 - Questionnaire'!A:A),1),,0),"No")</f>
        <v>No</v>
      </c>
      <c r="N172" s="25" t="str">
        <f>_xlfn.XLOOKUP(Q_Features[[#This Row],[Question]],Q_Details[Question Summary],Q_Details[Parent Category],,0)</f>
        <v>Interior Layout</v>
      </c>
      <c r="O172" s="25" t="str">
        <f>Q_Features[[#This Row],[feature_part]]&amp;"-"&amp;Q_Features[[#This Row],[Question]]</f>
        <v>S01.1-Workstation locations</v>
      </c>
    </row>
    <row r="173" spans="3:15" ht="30">
      <c r="C173" s="26" t="s">
        <v>208</v>
      </c>
      <c r="D173" s="26" t="s">
        <v>793</v>
      </c>
      <c r="I173" s="25" t="s">
        <v>113</v>
      </c>
      <c r="J173" s="25" t="s">
        <v>283</v>
      </c>
      <c r="K173" s="25" t="str">
        <f>_xlfn.XLOOKUP(Q_Features[[#This Row],[feature_part]],Input[Feature ID],Input[Achieved (Y/N)],,0)</f>
        <v>No</v>
      </c>
      <c r="L173" s="25" t="str" cm="1">
        <f t="array" aca="1" ref="L173" ca="1">IFERROR(_xlfn.XLOOKUP(Q_Features[[#This Row],[Question]],_xlfn.CHOOSECOLS(_xlfn.ANCHORARRAY('Step 2 - Questionnaire'!A$35),1),OFFSET('Step 2 - Questionnaire'!$D$35,0,0,COUNTA('Step 2 - Questionnaire'!A:A),1),,0),"No")</f>
        <v>No</v>
      </c>
      <c r="N173" s="25" t="str">
        <f>_xlfn.XLOOKUP(Q_Features[[#This Row],[Question]],Q_Details[Question Summary],Q_Details[Parent Category],,0)</f>
        <v>Interior Layout</v>
      </c>
      <c r="O173" s="25" t="str">
        <f>Q_Features[[#This Row],[feature_part]]&amp;"-"&amp;Q_Features[[#This Row],[Question]]</f>
        <v>S03.1-Reprogramming</v>
      </c>
    </row>
    <row r="174" spans="3:15" ht="15">
      <c r="C174" s="26" t="s">
        <v>207</v>
      </c>
      <c r="D174" s="26" t="s">
        <v>794</v>
      </c>
      <c r="I174" s="25" t="s">
        <v>113</v>
      </c>
      <c r="J174" s="25" t="s">
        <v>279</v>
      </c>
      <c r="K174" s="25" t="str">
        <f>_xlfn.XLOOKUP(Q_Features[[#This Row],[feature_part]],Input[Feature ID],Input[Achieved (Y/N)],,0)</f>
        <v>No</v>
      </c>
      <c r="L174" s="25" t="str" cm="1">
        <f t="array" aca="1" ref="L174" ca="1">IFERROR(_xlfn.XLOOKUP(Q_Features[[#This Row],[Question]],_xlfn.CHOOSECOLS(_xlfn.ANCHORARRAY('Step 2 - Questionnaire'!A$35),1),OFFSET('Step 2 - Questionnaire'!$D$35,0,0,COUNTA('Step 2 - Questionnaire'!A:A),1),,0),"No")</f>
        <v>No</v>
      </c>
      <c r="N174" s="25" t="str">
        <f>_xlfn.XLOOKUP(Q_Features[[#This Row],[Question]],Q_Details[Question Summary],Q_Details[Parent Category],,0)</f>
        <v>Interior Products</v>
      </c>
      <c r="O174" s="25" t="str">
        <f>Q_Features[[#This Row],[feature_part]]&amp;"-"&amp;Q_Features[[#This Row],[Question]]</f>
        <v>S03.1-Interior Walls</v>
      </c>
    </row>
    <row r="175" spans="3:15" ht="30">
      <c r="C175" s="26" t="s">
        <v>206</v>
      </c>
      <c r="D175" s="26" t="s">
        <v>795</v>
      </c>
      <c r="I175" s="25" t="s">
        <v>111</v>
      </c>
      <c r="J175" s="25" t="s">
        <v>279</v>
      </c>
      <c r="K175" s="25" t="str">
        <f>_xlfn.XLOOKUP(Q_Features[[#This Row],[feature_part]],Input[Feature ID],Input[Achieved (Y/N)],,0)</f>
        <v>No</v>
      </c>
      <c r="L175" s="25" t="str" cm="1">
        <f t="array" aca="1" ref="L175" ca="1">IFERROR(_xlfn.XLOOKUP(Q_Features[[#This Row],[Question]],_xlfn.CHOOSECOLS(_xlfn.ANCHORARRAY('Step 2 - Questionnaire'!A$35),1),OFFSET('Step 2 - Questionnaire'!$D$35,0,0,COUNTA('Step 2 - Questionnaire'!A:A),1),,0),"No")</f>
        <v>No</v>
      </c>
      <c r="N175" s="25" t="str">
        <f>_xlfn.XLOOKUP(Q_Features[[#This Row],[Question]],Q_Details[Question Summary],Q_Details[Parent Category],,0)</f>
        <v>Interior Products</v>
      </c>
      <c r="O175" s="25" t="str">
        <f>Q_Features[[#This Row],[feature_part]]&amp;"-"&amp;Q_Features[[#This Row],[Question]]</f>
        <v>S04.1-Interior Walls</v>
      </c>
    </row>
    <row r="176" spans="3:15" ht="30">
      <c r="C176" s="26" t="s">
        <v>205</v>
      </c>
      <c r="D176" s="26" t="s">
        <v>796</v>
      </c>
      <c r="I176" s="25" t="s">
        <v>111</v>
      </c>
      <c r="J176" s="25" t="s">
        <v>289</v>
      </c>
      <c r="K176" s="25" t="str">
        <f>_xlfn.XLOOKUP(Q_Features[[#This Row],[feature_part]],Input[Feature ID],Input[Achieved (Y/N)],,0)</f>
        <v>No</v>
      </c>
      <c r="L176" s="25" t="str" cm="1">
        <f t="array" aca="1" ref="L176" ca="1">IFERROR(_xlfn.XLOOKUP(Q_Features[[#This Row],[Question]],_xlfn.CHOOSECOLS(_xlfn.ANCHORARRAY('Step 2 - Questionnaire'!A$35),1),OFFSET('Step 2 - Questionnaire'!$D$35,0,0,COUNTA('Step 2 - Questionnaire'!A:A),1),,0),"No")</f>
        <v>No</v>
      </c>
      <c r="N176" s="25" t="str">
        <f>_xlfn.XLOOKUP(Q_Features[[#This Row],[Question]],Q_Details[Question Summary],Q_Details[Parent Category],,0)</f>
        <v>Interior Products</v>
      </c>
      <c r="O176" s="25" t="str">
        <f>Q_Features[[#This Row],[feature_part]]&amp;"-"&amp;Q_Features[[#This Row],[Question]]</f>
        <v>S04.1-Floors and Ceilings</v>
      </c>
    </row>
    <row r="177" spans="3:15" ht="30">
      <c r="C177" s="26" t="s">
        <v>204</v>
      </c>
      <c r="D177" s="26" t="s">
        <v>792</v>
      </c>
      <c r="I177" s="25" t="s">
        <v>110</v>
      </c>
      <c r="J177" s="25" t="s">
        <v>279</v>
      </c>
      <c r="K177" s="25" t="str">
        <f>_xlfn.XLOOKUP(Q_Features[[#This Row],[feature_part]],Input[Feature ID],Input[Achieved (Y/N)],,0)</f>
        <v>No</v>
      </c>
      <c r="L177" s="25" t="str" cm="1">
        <f t="array" aca="1" ref="L177" ca="1">IFERROR(_xlfn.XLOOKUP(Q_Features[[#This Row],[Question]],_xlfn.CHOOSECOLS(_xlfn.ANCHORARRAY('Step 2 - Questionnaire'!A$35),1),OFFSET('Step 2 - Questionnaire'!$D$35,0,0,COUNTA('Step 2 - Questionnaire'!A:A),1),,0),"No")</f>
        <v>No</v>
      </c>
      <c r="N177" s="25" t="str">
        <f>_xlfn.XLOOKUP(Q_Features[[#This Row],[Question]],Q_Details[Question Summary],Q_Details[Parent Category],,0)</f>
        <v>Interior Products</v>
      </c>
      <c r="O177" s="25" t="str">
        <f>Q_Features[[#This Row],[feature_part]]&amp;"-"&amp;Q_Features[[#This Row],[Question]]</f>
        <v>S05.1-Interior Walls</v>
      </c>
    </row>
    <row r="178" spans="3:15" ht="30">
      <c r="C178" s="26" t="s">
        <v>203</v>
      </c>
      <c r="D178" s="26" t="s">
        <v>797</v>
      </c>
      <c r="I178" s="25" t="s">
        <v>109</v>
      </c>
      <c r="J178" s="25" t="s">
        <v>280</v>
      </c>
      <c r="K178" s="25" t="str">
        <f>_xlfn.XLOOKUP(Q_Features[[#This Row],[feature_part]],Input[Feature ID],Input[Achieved (Y/N)],,0)</f>
        <v>No</v>
      </c>
      <c r="L178" s="25" t="str" cm="1">
        <f t="array" aca="1" ref="L178" ca="1">IFERROR(_xlfn.XLOOKUP(Q_Features[[#This Row],[Question]],_xlfn.CHOOSECOLS(_xlfn.ANCHORARRAY('Step 2 - Questionnaire'!A$35),1),OFFSET('Step 2 - Questionnaire'!$D$35,0,0,COUNTA('Step 2 - Questionnaire'!A:A),1),,0),"No")</f>
        <v>No</v>
      </c>
      <c r="N178" s="25" t="str">
        <f>_xlfn.XLOOKUP(Q_Features[[#This Row],[Question]],Q_Details[Question Summary],Q_Details[Parent Category],,0)</f>
        <v>Interior Products</v>
      </c>
      <c r="O178" s="25" t="str">
        <f>Q_Features[[#This Row],[feature_part]]&amp;"-"&amp;Q_Features[[#This Row],[Question]]</f>
        <v>S06.1-Building Acoustic Systems</v>
      </c>
    </row>
    <row r="179" spans="3:15" ht="30">
      <c r="C179" s="26" t="s">
        <v>769</v>
      </c>
      <c r="D179" s="26" t="s">
        <v>798</v>
      </c>
      <c r="I179" s="25" t="s">
        <v>109</v>
      </c>
      <c r="J179" s="25" t="s">
        <v>283</v>
      </c>
      <c r="K179" s="25" t="str">
        <f>_xlfn.XLOOKUP(Q_Features[[#This Row],[feature_part]],Input[Feature ID],Input[Achieved (Y/N)],,0)</f>
        <v>No</v>
      </c>
      <c r="L179" s="25" t="str" cm="1">
        <f t="array" aca="1" ref="L179" ca="1">IFERROR(_xlfn.XLOOKUP(Q_Features[[#This Row],[Question]],_xlfn.CHOOSECOLS(_xlfn.ANCHORARRAY('Step 2 - Questionnaire'!A$35),1),OFFSET('Step 2 - Questionnaire'!$D$35,0,0,COUNTA('Step 2 - Questionnaire'!A:A),1),,0),"No")</f>
        <v>No</v>
      </c>
      <c r="N179" s="25" t="str">
        <f>_xlfn.XLOOKUP(Q_Features[[#This Row],[Question]],Q_Details[Question Summary],Q_Details[Parent Category],,0)</f>
        <v>Interior Layout</v>
      </c>
      <c r="O179" s="25" t="str">
        <f>Q_Features[[#This Row],[feature_part]]&amp;"-"&amp;Q_Features[[#This Row],[Question]]</f>
        <v>S06.1-Reprogramming</v>
      </c>
    </row>
    <row r="180" spans="3:15" ht="30">
      <c r="C180" s="26" t="s">
        <v>202</v>
      </c>
      <c r="D180" s="26" t="s">
        <v>792</v>
      </c>
      <c r="I180" s="25" t="s">
        <v>107</v>
      </c>
      <c r="J180" s="25" t="s">
        <v>283</v>
      </c>
      <c r="K180" s="25" t="str">
        <f>_xlfn.XLOOKUP(Q_Features[[#This Row],[feature_part]],Input[Feature ID],Input[Achieved (Y/N)],,0)</f>
        <v>No</v>
      </c>
      <c r="L180" s="25" t="str" cm="1">
        <f t="array" aca="1" ref="L180" ca="1">IFERROR(_xlfn.XLOOKUP(Q_Features[[#This Row],[Question]],_xlfn.CHOOSECOLS(_xlfn.ANCHORARRAY('Step 2 - Questionnaire'!A$35),1),OFFSET('Step 2 - Questionnaire'!$D$35,0,0,COUNTA('Step 2 - Questionnaire'!A:A),1),,0),"No")</f>
        <v>No</v>
      </c>
      <c r="N180" s="25" t="str">
        <f>_xlfn.XLOOKUP(Q_Features[[#This Row],[Question]],Q_Details[Question Summary],Q_Details[Parent Category],,0)</f>
        <v>Interior Layout</v>
      </c>
      <c r="O180" s="25" t="str">
        <f>Q_Features[[#This Row],[feature_part]]&amp;"-"&amp;Q_Features[[#This Row],[Question]]</f>
        <v>S07.1-Reprogramming</v>
      </c>
    </row>
    <row r="181" spans="3:15" ht="15">
      <c r="C181" s="26" t="s">
        <v>201</v>
      </c>
      <c r="D181" s="26" t="s">
        <v>787</v>
      </c>
      <c r="I181" s="25" t="s">
        <v>107</v>
      </c>
      <c r="J181" s="25" t="s">
        <v>289</v>
      </c>
      <c r="K181" s="25" t="str">
        <f>_xlfn.XLOOKUP(Q_Features[[#This Row],[feature_part]],Input[Feature ID],Input[Achieved (Y/N)],,0)</f>
        <v>No</v>
      </c>
      <c r="L181" s="25" t="str" cm="1">
        <f t="array" aca="1" ref="L181" ca="1">IFERROR(_xlfn.XLOOKUP(Q_Features[[#This Row],[Question]],_xlfn.CHOOSECOLS(_xlfn.ANCHORARRAY('Step 2 - Questionnaire'!A$35),1),OFFSET('Step 2 - Questionnaire'!$D$35,0,0,COUNTA('Step 2 - Questionnaire'!A:A),1),,0),"No")</f>
        <v>No</v>
      </c>
      <c r="N181" s="25" t="str">
        <f>_xlfn.XLOOKUP(Q_Features[[#This Row],[Question]],Q_Details[Question Summary],Q_Details[Parent Category],,0)</f>
        <v>Interior Products</v>
      </c>
      <c r="O181" s="25" t="str">
        <f>Q_Features[[#This Row],[feature_part]]&amp;"-"&amp;Q_Features[[#This Row],[Question]]</f>
        <v>S07.1-Floors and Ceilings</v>
      </c>
    </row>
    <row r="182" spans="3:15" ht="15">
      <c r="C182" s="26" t="s">
        <v>200</v>
      </c>
      <c r="D182" s="26" t="s">
        <v>787</v>
      </c>
      <c r="I182" s="25" t="s">
        <v>106</v>
      </c>
      <c r="J182" s="25" t="s">
        <v>289</v>
      </c>
      <c r="K182" s="25" t="str">
        <f>_xlfn.XLOOKUP(Q_Features[[#This Row],[feature_part]],Input[Feature ID],Input[Achieved (Y/N)],,0)</f>
        <v>No</v>
      </c>
      <c r="L182" s="25" t="str" cm="1">
        <f t="array" aca="1" ref="L182" ca="1">IFERROR(_xlfn.XLOOKUP(Q_Features[[#This Row],[Question]],_xlfn.CHOOSECOLS(_xlfn.ANCHORARRAY('Step 2 - Questionnaire'!A$35),1),OFFSET('Step 2 - Questionnaire'!$D$35,0,0,COUNTA('Step 2 - Questionnaire'!A:A),1),,0),"No")</f>
        <v>No</v>
      </c>
      <c r="N182" s="25" t="str">
        <f>_xlfn.XLOOKUP(Q_Features[[#This Row],[Question]],Q_Details[Question Summary],Q_Details[Parent Category],,0)</f>
        <v>Interior Products</v>
      </c>
      <c r="O182" s="25" t="str">
        <f>Q_Features[[#This Row],[feature_part]]&amp;"-"&amp;Q_Features[[#This Row],[Question]]</f>
        <v>S07.2-Floors and Ceilings</v>
      </c>
    </row>
    <row r="183" spans="3:15" ht="15">
      <c r="C183" s="26" t="s">
        <v>199</v>
      </c>
      <c r="D183" s="26" t="s">
        <v>799</v>
      </c>
      <c r="I183" s="25" t="s">
        <v>105</v>
      </c>
      <c r="J183" s="25" t="s">
        <v>280</v>
      </c>
      <c r="K183" s="25" t="str">
        <f>_xlfn.XLOOKUP(Q_Features[[#This Row],[feature_part]],Input[Feature ID],Input[Achieved (Y/N)],,0)</f>
        <v>No</v>
      </c>
      <c r="L183" s="25" t="str" cm="1">
        <f t="array" aca="1" ref="L183" ca="1">IFERROR(_xlfn.XLOOKUP(Q_Features[[#This Row],[Question]],_xlfn.CHOOSECOLS(_xlfn.ANCHORARRAY('Step 2 - Questionnaire'!A$35),1),OFFSET('Step 2 - Questionnaire'!$D$35,0,0,COUNTA('Step 2 - Questionnaire'!A:A),1),,0),"No")</f>
        <v>No</v>
      </c>
      <c r="N183" s="25" t="str">
        <f>_xlfn.XLOOKUP(Q_Features[[#This Row],[Question]],Q_Details[Question Summary],Q_Details[Parent Category],,0)</f>
        <v>Interior Products</v>
      </c>
      <c r="O183" s="25" t="str">
        <f>Q_Features[[#This Row],[feature_part]]&amp;"-"&amp;Q_Features[[#This Row],[Question]]</f>
        <v>S08.1-Building Acoustic Systems</v>
      </c>
    </row>
    <row r="184" spans="3:15" ht="15">
      <c r="C184" s="26" t="s">
        <v>198</v>
      </c>
      <c r="D184" s="26" t="s">
        <v>782</v>
      </c>
      <c r="I184" s="25" t="s">
        <v>104</v>
      </c>
      <c r="J184" s="25" t="s">
        <v>286</v>
      </c>
      <c r="K184" s="25" t="str">
        <f>_xlfn.XLOOKUP(Q_Features[[#This Row],[feature_part]],Input[Feature ID],Input[Achieved (Y/N)],,0)</f>
        <v>No</v>
      </c>
      <c r="L184" s="25" t="str" cm="1">
        <f t="array" aca="1" ref="L184" ca="1">IFERROR(_xlfn.XLOOKUP(Q_Features[[#This Row],[Question]],_xlfn.CHOOSECOLS(_xlfn.ANCHORARRAY('Step 2 - Questionnaire'!A$35),1),OFFSET('Step 2 - Questionnaire'!$D$35,0,0,COUNTA('Step 2 - Questionnaire'!A:A),1),,0),"No")</f>
        <v>No</v>
      </c>
      <c r="N184" s="25" t="str">
        <f>_xlfn.XLOOKUP(Q_Features[[#This Row],[Question]],Q_Details[Question Summary],Q_Details[Parent Category],,0)</f>
        <v>Building/Company Policy</v>
      </c>
      <c r="O184" s="25" t="str">
        <f>Q_Features[[#This Row],[feature_part]]&amp;"-"&amp;Q_Features[[#This Row],[Question]]</f>
        <v>S08.2-Acoustic Policies</v>
      </c>
    </row>
    <row r="185" spans="3:15" ht="15">
      <c r="C185" s="26" t="s">
        <v>197</v>
      </c>
      <c r="D185" s="26" t="s">
        <v>800</v>
      </c>
      <c r="I185" s="25" t="s">
        <v>103</v>
      </c>
      <c r="J185" s="25" t="s">
        <v>286</v>
      </c>
      <c r="K185" s="25" t="str">
        <f>_xlfn.XLOOKUP(Q_Features[[#This Row],[feature_part]],Input[Feature ID],Input[Achieved (Y/N)],,0)</f>
        <v>No</v>
      </c>
      <c r="L185" s="25" t="str" cm="1">
        <f t="array" aca="1" ref="L185" ca="1">IFERROR(_xlfn.XLOOKUP(Q_Features[[#This Row],[Question]],_xlfn.CHOOSECOLS(_xlfn.ANCHORARRAY('Step 2 - Questionnaire'!A$35),1),OFFSET('Step 2 - Questionnaire'!$D$35,0,0,COUNTA('Step 2 - Questionnaire'!A:A),1),,0),"No")</f>
        <v>No</v>
      </c>
      <c r="N185" s="25" t="str">
        <f>_xlfn.XLOOKUP(Q_Features[[#This Row],[Question]],Q_Details[Question Summary],Q_Details[Parent Category],,0)</f>
        <v>Building/Company Policy</v>
      </c>
      <c r="O185" s="25" t="str">
        <f>Q_Features[[#This Row],[feature_part]]&amp;"-"&amp;Q_Features[[#This Row],[Question]]</f>
        <v>S09.1-Acoustic Policies</v>
      </c>
    </row>
    <row r="186" spans="3:15" ht="15">
      <c r="C186" s="26" t="s">
        <v>196</v>
      </c>
      <c r="D186" s="26" t="s">
        <v>787</v>
      </c>
      <c r="I186" s="25" t="s">
        <v>102</v>
      </c>
      <c r="J186" s="25" t="s">
        <v>289</v>
      </c>
      <c r="K186" s="25" t="str">
        <f>_xlfn.XLOOKUP(Q_Features[[#This Row],[feature_part]],Input[Feature ID],Input[Achieved (Y/N)],,0)</f>
        <v>Yes</v>
      </c>
      <c r="L186" s="25" t="str" cm="1">
        <f t="array" aca="1" ref="L186" ca="1">IFERROR(_xlfn.XLOOKUP(Q_Features[[#This Row],[Question]],_xlfn.CHOOSECOLS(_xlfn.ANCHORARRAY('Step 2 - Questionnaire'!A$35),1),OFFSET('Step 2 - Questionnaire'!$D$35,0,0,COUNTA('Step 2 - Questionnaire'!A:A),1),,0),"No")</f>
        <v>No</v>
      </c>
      <c r="N186" s="25" t="str">
        <f>_xlfn.XLOOKUP(Q_Features[[#This Row],[Question]],Q_Details[Question Summary],Q_Details[Parent Category],,0)</f>
        <v>Interior Products</v>
      </c>
      <c r="O186" s="25" t="str">
        <f>Q_Features[[#This Row],[feature_part]]&amp;"-"&amp;Q_Features[[#This Row],[Question]]</f>
        <v>X01.1-Floors and Ceilings</v>
      </c>
    </row>
    <row r="187" spans="3:15" ht="15">
      <c r="C187" s="26" t="s">
        <v>195</v>
      </c>
      <c r="D187" s="26" t="s">
        <v>801</v>
      </c>
      <c r="I187" s="25" t="s">
        <v>102</v>
      </c>
      <c r="J187" s="25" t="s">
        <v>279</v>
      </c>
      <c r="K187" s="25" t="str">
        <f>_xlfn.XLOOKUP(Q_Features[[#This Row],[feature_part]],Input[Feature ID],Input[Achieved (Y/N)],,0)</f>
        <v>Yes</v>
      </c>
      <c r="L187" s="25" t="str" cm="1">
        <f t="array" aca="1" ref="L187" ca="1">IFERROR(_xlfn.XLOOKUP(Q_Features[[#This Row],[Question]],_xlfn.CHOOSECOLS(_xlfn.ANCHORARRAY('Step 2 - Questionnaire'!A$35),1),OFFSET('Step 2 - Questionnaire'!$D$35,0,0,COUNTA('Step 2 - Questionnaire'!A:A),1),,0),"No")</f>
        <v>No</v>
      </c>
      <c r="N187" s="25" t="str">
        <f>_xlfn.XLOOKUP(Q_Features[[#This Row],[Question]],Q_Details[Question Summary],Q_Details[Parent Category],,0)</f>
        <v>Interior Products</v>
      </c>
      <c r="O187" s="25" t="str">
        <f>Q_Features[[#This Row],[feature_part]]&amp;"-"&amp;Q_Features[[#This Row],[Question]]</f>
        <v>X01.1-Interior Walls</v>
      </c>
    </row>
    <row r="188" spans="3:15" ht="15">
      <c r="C188" s="26" t="s">
        <v>194</v>
      </c>
      <c r="D188" s="26" t="s">
        <v>783</v>
      </c>
      <c r="I188" s="25" t="s">
        <v>102</v>
      </c>
      <c r="J188" s="25" t="s">
        <v>291</v>
      </c>
      <c r="K188" s="25" t="str">
        <f>_xlfn.XLOOKUP(Q_Features[[#This Row],[feature_part]],Input[Feature ID],Input[Achieved (Y/N)],,0)</f>
        <v>Yes</v>
      </c>
      <c r="L188" s="25" t="str" cm="1">
        <f t="array" aca="1" ref="L188" ca="1">IFERROR(_xlfn.XLOOKUP(Q_Features[[#This Row],[Question]],_xlfn.CHOOSECOLS(_xlfn.ANCHORARRAY('Step 2 - Questionnaire'!A$35),1),OFFSET('Step 2 - Questionnaire'!$D$35,0,0,COUNTA('Step 2 - Questionnaire'!A:A),1),,0),"No")</f>
        <v>No</v>
      </c>
      <c r="N188" s="25" t="str">
        <f>_xlfn.XLOOKUP(Q_Features[[#This Row],[Question]],Q_Details[Question Summary],Q_Details[Parent Category],,0)</f>
        <v>Interior Products</v>
      </c>
      <c r="O188" s="25" t="str">
        <f>Q_Features[[#This Row],[feature_part]]&amp;"-"&amp;Q_Features[[#This Row],[Question]]</f>
        <v>X01.1-Insulation</v>
      </c>
    </row>
    <row r="189" spans="3:15" ht="30">
      <c r="C189" s="26" t="s">
        <v>193</v>
      </c>
      <c r="D189" s="26" t="s">
        <v>802</v>
      </c>
      <c r="I189" s="25" t="s">
        <v>101</v>
      </c>
      <c r="J189" s="25" t="s">
        <v>219</v>
      </c>
      <c r="K189" s="25" t="str">
        <f>_xlfn.XLOOKUP(Q_Features[[#This Row],[feature_part]],Input[Feature ID],Input[Achieved (Y/N)],,0)</f>
        <v>Yes</v>
      </c>
      <c r="L189" s="25" t="str" cm="1">
        <f t="array" aca="1" ref="L189" ca="1">IFERROR(_xlfn.XLOOKUP(Q_Features[[#This Row],[Question]],_xlfn.CHOOSECOLS(_xlfn.ANCHORARRAY('Step 2 - Questionnaire'!A$35),1),OFFSET('Step 2 - Questionnaire'!$D$35,0,0,COUNTA('Step 2 - Questionnaire'!A:A),1),,0),"No")</f>
        <v>No</v>
      </c>
      <c r="N189" s="25" t="str">
        <f>_xlfn.XLOOKUP(Q_Features[[#This Row],[Question]],Q_Details[Question Summary],Q_Details[Parent Category],,0)</f>
        <v>Interior Products</v>
      </c>
      <c r="O189" s="25" t="str">
        <f>Q_Features[[#This Row],[feature_part]]&amp;"-"&amp;Q_Features[[#This Row],[Question]]</f>
        <v>X01.2-Lighting</v>
      </c>
    </row>
    <row r="190" spans="3:15" ht="15">
      <c r="C190" s="26" t="s">
        <v>192</v>
      </c>
      <c r="D190" s="26" t="s">
        <v>803</v>
      </c>
      <c r="I190" s="25" t="s">
        <v>101</v>
      </c>
      <c r="J190" s="25" t="s">
        <v>293</v>
      </c>
      <c r="K190" s="25" t="str">
        <f>_xlfn.XLOOKUP(Q_Features[[#This Row],[feature_part]],Input[Feature ID],Input[Achieved (Y/N)],,0)</f>
        <v>Yes</v>
      </c>
      <c r="L190" s="25" t="str" cm="1">
        <f t="array" aca="1" ref="L190" ca="1">IFERROR(_xlfn.XLOOKUP(Q_Features[[#This Row],[Question]],_xlfn.CHOOSECOLS(_xlfn.ANCHORARRAY('Step 2 - Questionnaire'!A$35),1),OFFSET('Step 2 - Questionnaire'!$D$35,0,0,COUNTA('Step 2 - Questionnaire'!A:A),1),,0),"No")</f>
        <v>No</v>
      </c>
      <c r="N190" s="25" t="str">
        <f>_xlfn.XLOOKUP(Q_Features[[#This Row],[Question]],Q_Details[Question Summary],Q_Details[Parent Category],,0)</f>
        <v>Interior Products</v>
      </c>
      <c r="O190" s="25" t="str">
        <f>Q_Features[[#This Row],[feature_part]]&amp;"-"&amp;Q_Features[[#This Row],[Question]]</f>
        <v>X01.2-Air &amp; Temperature Sensors</v>
      </c>
    </row>
    <row r="191" spans="3:15" ht="30">
      <c r="C191" s="26" t="s">
        <v>191</v>
      </c>
      <c r="D191" s="26" t="s">
        <v>791</v>
      </c>
      <c r="I191" s="25" t="s">
        <v>101</v>
      </c>
      <c r="J191" s="25" t="s">
        <v>292</v>
      </c>
      <c r="K191" s="25" t="str">
        <f>_xlfn.XLOOKUP(Q_Features[[#This Row],[feature_part]],Input[Feature ID],Input[Achieved (Y/N)],,0)</f>
        <v>Yes</v>
      </c>
      <c r="L191" s="25" t="str" cm="1">
        <f t="array" aca="1" ref="L191" ca="1">IFERROR(_xlfn.XLOOKUP(Q_Features[[#This Row],[Question]],_xlfn.CHOOSECOLS(_xlfn.ANCHORARRAY('Step 2 - Questionnaire'!A$35),1),OFFSET('Step 2 - Questionnaire'!$D$35,0,0,COUNTA('Step 2 - Questionnaire'!A:A),1),,0),"No")</f>
        <v>No</v>
      </c>
      <c r="N191" s="25" t="str">
        <f>_xlfn.XLOOKUP(Q_Features[[#This Row],[Question]],Q_Details[Question Summary],Q_Details[Parent Category],,0)</f>
        <v>Interior Products</v>
      </c>
      <c r="O191" s="25" t="str">
        <f>Q_Features[[#This Row],[feature_part]]&amp;"-"&amp;Q_Features[[#This Row],[Question]]</f>
        <v>X01.2-Electrical</v>
      </c>
    </row>
    <row r="192" spans="3:15" ht="30">
      <c r="C192" s="26" t="s">
        <v>190</v>
      </c>
      <c r="D192" s="26" t="s">
        <v>804</v>
      </c>
      <c r="I192" s="25" t="s">
        <v>100</v>
      </c>
      <c r="J192" s="25" t="s">
        <v>293</v>
      </c>
      <c r="K192" s="25" t="str">
        <f>_xlfn.XLOOKUP(Q_Features[[#This Row],[feature_part]],Input[Feature ID],Input[Achieved (Y/N)],,0)</f>
        <v>Yes</v>
      </c>
      <c r="L192" s="25" t="str" cm="1">
        <f t="array" aca="1" ref="L192" ca="1">IFERROR(_xlfn.XLOOKUP(Q_Features[[#This Row],[Question]],_xlfn.CHOOSECOLS(_xlfn.ANCHORARRAY('Step 2 - Questionnaire'!A$35),1),OFFSET('Step 2 - Questionnaire'!$D$35,0,0,COUNTA('Step 2 - Questionnaire'!A:A),1),,0),"No")</f>
        <v>No</v>
      </c>
      <c r="N192" s="25" t="str">
        <f>_xlfn.XLOOKUP(Q_Features[[#This Row],[Question]],Q_Details[Question Summary],Q_Details[Parent Category],,0)</f>
        <v>Interior Products</v>
      </c>
      <c r="O192" s="25" t="str">
        <f>Q_Features[[#This Row],[feature_part]]&amp;"-"&amp;Q_Features[[#This Row],[Question]]</f>
        <v>X01.3-Air &amp; Temperature Sensors</v>
      </c>
    </row>
    <row r="193" spans="3:15" ht="15">
      <c r="C193" s="26" t="s">
        <v>189</v>
      </c>
      <c r="D193" s="26" t="s">
        <v>790</v>
      </c>
      <c r="I193" s="25" t="s">
        <v>100</v>
      </c>
      <c r="J193" s="25" t="s">
        <v>292</v>
      </c>
      <c r="K193" s="25" t="str">
        <f>_xlfn.XLOOKUP(Q_Features[[#This Row],[feature_part]],Input[Feature ID],Input[Achieved (Y/N)],,0)</f>
        <v>Yes</v>
      </c>
      <c r="L193" s="25" t="str" cm="1">
        <f t="array" aca="1" ref="L193" ca="1">IFERROR(_xlfn.XLOOKUP(Q_Features[[#This Row],[Question]],_xlfn.CHOOSECOLS(_xlfn.ANCHORARRAY('Step 2 - Questionnaire'!A$35),1),OFFSET('Step 2 - Questionnaire'!$D$35,0,0,COUNTA('Step 2 - Questionnaire'!A:A),1),,0),"No")</f>
        <v>No</v>
      </c>
      <c r="N193" s="25" t="str">
        <f>_xlfn.XLOOKUP(Q_Features[[#This Row],[Question]],Q_Details[Question Summary],Q_Details[Parent Category],,0)</f>
        <v>Interior Products</v>
      </c>
      <c r="O193" s="25" t="str">
        <f>Q_Features[[#This Row],[feature_part]]&amp;"-"&amp;Q_Features[[#This Row],[Question]]</f>
        <v>X01.3-Electrical</v>
      </c>
    </row>
    <row r="194" spans="3:15" ht="15">
      <c r="C194" s="26" t="s">
        <v>188</v>
      </c>
      <c r="D194" s="26" t="s">
        <v>790</v>
      </c>
      <c r="I194" s="25" t="s">
        <v>100</v>
      </c>
      <c r="J194" s="25" t="s">
        <v>440</v>
      </c>
      <c r="K194" s="25" t="str">
        <f>_xlfn.XLOOKUP(Q_Features[[#This Row],[feature_part]],Input[Feature ID],Input[Achieved (Y/N)],,0)</f>
        <v>Yes</v>
      </c>
      <c r="L194" s="25" t="str" cm="1">
        <f t="array" aca="1" ref="L194" ca="1">IFERROR(_xlfn.XLOOKUP(Q_Features[[#This Row],[Question]],_xlfn.CHOOSECOLS(_xlfn.ANCHORARRAY('Step 2 - Questionnaire'!A$35),1),OFFSET('Step 2 - Questionnaire'!$D$35,0,0,COUNTA('Step 2 - Questionnaire'!A:A),1),,0),"No")</f>
        <v>No</v>
      </c>
      <c r="N194" s="25" t="str">
        <f>_xlfn.XLOOKUP(Q_Features[[#This Row],[Question]],Q_Details[Question Summary],Q_Details[Parent Category],,0)</f>
        <v>Interior Products</v>
      </c>
      <c r="O194" s="25" t="str">
        <f>Q_Features[[#This Row],[feature_part]]&amp;"-"&amp;Q_Features[[#This Row],[Question]]</f>
        <v>X01.3-Paint</v>
      </c>
    </row>
    <row r="195" spans="3:15" ht="15">
      <c r="C195" s="26" t="s">
        <v>187</v>
      </c>
      <c r="D195" s="26" t="s">
        <v>790</v>
      </c>
      <c r="I195" s="25" t="s">
        <v>100</v>
      </c>
      <c r="J195" s="25" t="s">
        <v>441</v>
      </c>
      <c r="K195" s="25" t="str">
        <f>_xlfn.XLOOKUP(Q_Features[[#This Row],[feature_part]],Input[Feature ID],Input[Achieved (Y/N)],,0)</f>
        <v>Yes</v>
      </c>
      <c r="L195" s="25" t="str" cm="1">
        <f t="array" aca="1" ref="L195" ca="1">IFERROR(_xlfn.XLOOKUP(Q_Features[[#This Row],[Question]],_xlfn.CHOOSECOLS(_xlfn.ANCHORARRAY('Step 2 - Questionnaire'!A$35),1),OFFSET('Step 2 - Questionnaire'!$D$35,0,0,COUNTA('Step 2 - Questionnaire'!A:A),1),,0),"No")</f>
        <v>No</v>
      </c>
      <c r="N195" s="25" t="str">
        <f>_xlfn.XLOOKUP(Q_Features[[#This Row],[Question]],Q_Details[Question Summary],Q_Details[Parent Category],,0)</f>
        <v>Plumbing System</v>
      </c>
      <c r="O195" s="25" t="str">
        <f>Q_Features[[#This Row],[feature_part]]&amp;"-"&amp;Q_Features[[#This Row],[Question]]</f>
        <v>X01.3-Potable plumbing</v>
      </c>
    </row>
    <row r="196" spans="3:15" ht="30">
      <c r="C196" s="26" t="s">
        <v>186</v>
      </c>
      <c r="D196" s="26" t="s">
        <v>807</v>
      </c>
      <c r="I196" s="25" t="s">
        <v>99</v>
      </c>
      <c r="J196" s="25" t="s">
        <v>481</v>
      </c>
      <c r="K196" s="25" t="str">
        <f>_xlfn.XLOOKUP(Q_Features[[#This Row],[feature_part]],Input[Feature ID],Input[Achieved (Y/N)],,0)</f>
        <v>Yes</v>
      </c>
      <c r="L196" s="25" t="str" cm="1">
        <f t="array" aca="1" ref="L196" ca="1">IFERROR(_xlfn.XLOOKUP(Q_Features[[#This Row],[Question]],_xlfn.CHOOSECOLS(_xlfn.ANCHORARRAY('Step 2 - Questionnaire'!A$35),1),OFFSET('Step 2 - Questionnaire'!$D$35,0,0,COUNTA('Step 2 - Questionnaire'!A:A),1),,0),"No")</f>
        <v>No</v>
      </c>
      <c r="N196" s="25" t="str">
        <f>_xlfn.XLOOKUP(Q_Features[[#This Row],[Question]],Q_Details[Question Summary],Q_Details[Parent Category],,0)</f>
        <v>Legacy Products</v>
      </c>
      <c r="O196" s="25" t="str">
        <f>Q_Features[[#This Row],[feature_part]]&amp;"-"&amp;Q_Features[[#This Row],[Question]]</f>
        <v>X02.1-Legacy Asbestos</v>
      </c>
    </row>
    <row r="197" spans="3:15" ht="30">
      <c r="C197" s="26" t="s">
        <v>185</v>
      </c>
      <c r="D197" s="26" t="s">
        <v>805</v>
      </c>
      <c r="I197" s="25" t="s">
        <v>98</v>
      </c>
      <c r="J197" s="25" t="s">
        <v>480</v>
      </c>
      <c r="K197" s="25" t="str">
        <f>_xlfn.XLOOKUP(Q_Features[[#This Row],[feature_part]],Input[Feature ID],Input[Achieved (Y/N)],,0)</f>
        <v>Yes</v>
      </c>
      <c r="L197" s="25" t="str" cm="1">
        <f t="array" aca="1" ref="L197" ca="1">IFERROR(_xlfn.XLOOKUP(Q_Features[[#This Row],[Question]],_xlfn.CHOOSECOLS(_xlfn.ANCHORARRAY('Step 2 - Questionnaire'!A$35),1),OFFSET('Step 2 - Questionnaire'!$D$35,0,0,COUNTA('Step 2 - Questionnaire'!A:A),1),,0),"No")</f>
        <v>No</v>
      </c>
      <c r="N197" s="25" t="str">
        <f>_xlfn.XLOOKUP(Q_Features[[#This Row],[Question]],Q_Details[Question Summary],Q_Details[Parent Category],,0)</f>
        <v>Legacy Products</v>
      </c>
      <c r="O197" s="25" t="str">
        <f>Q_Features[[#This Row],[feature_part]]&amp;"-"&amp;Q_Features[[#This Row],[Question]]</f>
        <v>X02.2-Legacy Lead</v>
      </c>
    </row>
    <row r="198" spans="3:15" ht="30">
      <c r="C198" s="26" t="s">
        <v>184</v>
      </c>
      <c r="D198" s="26" t="s">
        <v>806</v>
      </c>
      <c r="I198" s="25" t="s">
        <v>97</v>
      </c>
      <c r="J198" s="25" t="s">
        <v>483</v>
      </c>
      <c r="K198" s="25" t="str">
        <f>_xlfn.XLOOKUP(Q_Features[[#This Row],[feature_part]],Input[Feature ID],Input[Achieved (Y/N)],,0)</f>
        <v>Yes</v>
      </c>
      <c r="L198" s="25" t="str" cm="1">
        <f t="array" aca="1" ref="L198" ca="1">IFERROR(_xlfn.XLOOKUP(Q_Features[[#This Row],[Question]],_xlfn.CHOOSECOLS(_xlfn.ANCHORARRAY('Step 2 - Questionnaire'!A$35),1),OFFSET('Step 2 - Questionnaire'!$D$35,0,0,COUNTA('Step 2 - Questionnaire'!A:A),1),,0),"No")</f>
        <v>No</v>
      </c>
      <c r="N198" s="25" t="str">
        <f>_xlfn.XLOOKUP(Q_Features[[#This Row],[Question]],Q_Details[Question Summary],Q_Details[Parent Category],,0)</f>
        <v>Legacy Products</v>
      </c>
      <c r="O198" s="25" t="str">
        <f>Q_Features[[#This Row],[feature_part]]&amp;"-"&amp;Q_Features[[#This Row],[Question]]</f>
        <v>X02.3-Legacy PCBs</v>
      </c>
    </row>
    <row r="199" spans="3:15" ht="15">
      <c r="C199" s="26" t="s">
        <v>183</v>
      </c>
      <c r="D199" s="26" t="s">
        <v>784</v>
      </c>
      <c r="I199" s="25" t="s">
        <v>96</v>
      </c>
      <c r="J199" s="25" t="s">
        <v>482</v>
      </c>
      <c r="K199" s="25" t="str">
        <f>_xlfn.XLOOKUP(Q_Features[[#This Row],[feature_part]],Input[Feature ID],Input[Achieved (Y/N)],,0)</f>
        <v>Yes</v>
      </c>
      <c r="L199" s="25" t="str" cm="1">
        <f t="array" aca="1" ref="L199" ca="1">IFERROR(_xlfn.XLOOKUP(Q_Features[[#This Row],[Question]],_xlfn.CHOOSECOLS(_xlfn.ANCHORARRAY('Step 2 - Questionnaire'!A$35),1),OFFSET('Step 2 - Questionnaire'!$D$35,0,0,COUNTA('Step 2 - Questionnaire'!A:A),1),,0),"No")</f>
        <v>No</v>
      </c>
      <c r="N199" s="25" t="str">
        <f>_xlfn.XLOOKUP(Q_Features[[#This Row],[Question]],Q_Details[Question Summary],Q_Details[Parent Category],,0)</f>
        <v>Legacy Products</v>
      </c>
      <c r="O199" s="25" t="str">
        <f>Q_Features[[#This Row],[feature_part]]&amp;"-"&amp;Q_Features[[#This Row],[Question]]</f>
        <v>X03.1-Legacy Outdoors</v>
      </c>
    </row>
    <row r="200" spans="3:15" ht="15">
      <c r="C200" s="26" t="s">
        <v>182</v>
      </c>
      <c r="D200" s="26" t="s">
        <v>784</v>
      </c>
      <c r="I200" s="25" t="s">
        <v>95</v>
      </c>
      <c r="J200" s="25" t="s">
        <v>482</v>
      </c>
      <c r="K200" s="25" t="str">
        <f>_xlfn.XLOOKUP(Q_Features[[#This Row],[feature_part]],Input[Feature ID],Input[Achieved (Y/N)],,0)</f>
        <v>Yes</v>
      </c>
      <c r="L200" s="25" t="str" cm="1">
        <f t="array" aca="1" ref="L200" ca="1">IFERROR(_xlfn.XLOOKUP(Q_Features[[#This Row],[Question]],_xlfn.CHOOSECOLS(_xlfn.ANCHORARRAY('Step 2 - Questionnaire'!A$35),1),OFFSET('Step 2 - Questionnaire'!$D$35,0,0,COUNTA('Step 2 - Questionnaire'!A:A),1),,0),"No")</f>
        <v>No</v>
      </c>
      <c r="N200" s="25" t="str">
        <f>_xlfn.XLOOKUP(Q_Features[[#This Row],[Question]],Q_Details[Question Summary],Q_Details[Parent Category],,0)</f>
        <v>Legacy Products</v>
      </c>
      <c r="O200" s="25" t="str">
        <f>Q_Features[[#This Row],[feature_part]]&amp;"-"&amp;Q_Features[[#This Row],[Question]]</f>
        <v>X03.2-Legacy Outdoors</v>
      </c>
    </row>
    <row r="201" spans="3:15" ht="30">
      <c r="C201" s="26" t="s">
        <v>181</v>
      </c>
      <c r="D201" s="26" t="s">
        <v>807</v>
      </c>
      <c r="I201" s="25" t="s">
        <v>94</v>
      </c>
      <c r="J201" s="25" t="s">
        <v>482</v>
      </c>
      <c r="K201" s="25" t="str">
        <f>_xlfn.XLOOKUP(Q_Features[[#This Row],[feature_part]],Input[Feature ID],Input[Achieved (Y/N)],,0)</f>
        <v>No</v>
      </c>
      <c r="L201" s="25" t="str" cm="1">
        <f t="array" aca="1" ref="L201" ca="1">IFERROR(_xlfn.XLOOKUP(Q_Features[[#This Row],[Question]],_xlfn.CHOOSECOLS(_xlfn.ANCHORARRAY('Step 2 - Questionnaire'!A$35),1),OFFSET('Step 2 - Questionnaire'!$D$35,0,0,COUNTA('Step 2 - Questionnaire'!A:A),1),,0),"No")</f>
        <v>No</v>
      </c>
      <c r="N201" s="25" t="str">
        <f>_xlfn.XLOOKUP(Q_Features[[#This Row],[Question]],Q_Details[Question Summary],Q_Details[Parent Category],,0)</f>
        <v>Legacy Products</v>
      </c>
      <c r="O201" s="25" t="str">
        <f>Q_Features[[#This Row],[feature_part]]&amp;"-"&amp;Q_Features[[#This Row],[Question]]</f>
        <v>X04.1-Legacy Outdoors</v>
      </c>
    </row>
    <row r="202" spans="3:15" ht="30">
      <c r="C202" s="26" t="s">
        <v>180</v>
      </c>
      <c r="D202" s="26" t="s">
        <v>807</v>
      </c>
      <c r="I202" s="25" t="s">
        <v>93</v>
      </c>
      <c r="J202" s="25" t="s">
        <v>296</v>
      </c>
      <c r="K202" s="25" t="str">
        <f>_xlfn.XLOOKUP(Q_Features[[#This Row],[feature_part]],Input[Feature ID],Input[Achieved (Y/N)],,0)</f>
        <v>No</v>
      </c>
      <c r="L202" s="25" t="str" cm="1">
        <f t="array" aca="1" ref="L202" ca="1">IFERROR(_xlfn.XLOOKUP(Q_Features[[#This Row],[Question]],_xlfn.CHOOSECOLS(_xlfn.ANCHORARRAY('Step 2 - Questionnaire'!A$35),1),OFFSET('Step 2 - Questionnaire'!$D$35,0,0,COUNTA('Step 2 - Questionnaire'!A:A),1),,0),"No")</f>
        <v>No</v>
      </c>
      <c r="N202" s="25" t="str">
        <f>_xlfn.XLOOKUP(Q_Features[[#This Row],[Question]],Q_Details[Question Summary],Q_Details[Parent Category],,0)</f>
        <v>Interior Products</v>
      </c>
      <c r="O202" s="25" t="str">
        <f>Q_Features[[#This Row],[feature_part]]&amp;"-"&amp;Q_Features[[#This Row],[Question]]</f>
        <v>X05.1-Furniture</v>
      </c>
    </row>
    <row r="203" spans="3:15" ht="15">
      <c r="C203" s="26" t="s">
        <v>179</v>
      </c>
      <c r="D203" s="26" t="s">
        <v>783</v>
      </c>
      <c r="I203" s="25" t="s">
        <v>93</v>
      </c>
      <c r="J203" s="25" t="s">
        <v>293</v>
      </c>
      <c r="K203" s="25" t="str">
        <f>_xlfn.XLOOKUP(Q_Features[[#This Row],[feature_part]],Input[Feature ID],Input[Achieved (Y/N)],,0)</f>
        <v>No</v>
      </c>
      <c r="L203" s="25" t="str" cm="1">
        <f t="array" aca="1" ref="L203" ca="1">IFERROR(_xlfn.XLOOKUP(Q_Features[[#This Row],[Question]],_xlfn.CHOOSECOLS(_xlfn.ANCHORARRAY('Step 2 - Questionnaire'!A$35),1),OFFSET('Step 2 - Questionnaire'!$D$35,0,0,COUNTA('Step 2 - Questionnaire'!A:A),1),,0),"No")</f>
        <v>No</v>
      </c>
      <c r="N203" s="25" t="str">
        <f>_xlfn.XLOOKUP(Q_Features[[#This Row],[Question]],Q_Details[Question Summary],Q_Details[Parent Category],,0)</f>
        <v>Interior Products</v>
      </c>
      <c r="O203" s="25" t="str">
        <f>Q_Features[[#This Row],[feature_part]]&amp;"-"&amp;Q_Features[[#This Row],[Question]]</f>
        <v>X05.1-Air &amp; Temperature Sensors</v>
      </c>
    </row>
    <row r="204" spans="3:15" ht="15">
      <c r="C204" s="26" t="s">
        <v>178</v>
      </c>
      <c r="D204" s="26" t="s">
        <v>783</v>
      </c>
      <c r="I204" s="25" t="s">
        <v>93</v>
      </c>
      <c r="J204" s="25" t="s">
        <v>292</v>
      </c>
      <c r="K204" s="25" t="str">
        <f>_xlfn.XLOOKUP(Q_Features[[#This Row],[feature_part]],Input[Feature ID],Input[Achieved (Y/N)],,0)</f>
        <v>No</v>
      </c>
      <c r="L204" s="25" t="str" cm="1">
        <f t="array" aca="1" ref="L204" ca="1">IFERROR(_xlfn.XLOOKUP(Q_Features[[#This Row],[Question]],_xlfn.CHOOSECOLS(_xlfn.ANCHORARRAY('Step 2 - Questionnaire'!A$35),1),OFFSET('Step 2 - Questionnaire'!$D$35,0,0,COUNTA('Step 2 - Questionnaire'!A:A),1),,0),"No")</f>
        <v>No</v>
      </c>
      <c r="N204" s="25" t="str">
        <f>_xlfn.XLOOKUP(Q_Features[[#This Row],[Question]],Q_Details[Question Summary],Q_Details[Parent Category],,0)</f>
        <v>Interior Products</v>
      </c>
      <c r="O204" s="25" t="str">
        <f>Q_Features[[#This Row],[feature_part]]&amp;"-"&amp;Q_Features[[#This Row],[Question]]</f>
        <v>X05.1-Electrical</v>
      </c>
    </row>
    <row r="205" spans="3:15" ht="15">
      <c r="C205" s="26" t="s">
        <v>177</v>
      </c>
      <c r="D205" s="26" t="s">
        <v>784</v>
      </c>
      <c r="I205" s="25" t="s">
        <v>92</v>
      </c>
      <c r="J205" s="25" t="s">
        <v>289</v>
      </c>
      <c r="K205" s="25" t="str">
        <f>_xlfn.XLOOKUP(Q_Features[[#This Row],[feature_part]],Input[Feature ID],Input[Achieved (Y/N)],,0)</f>
        <v>No</v>
      </c>
      <c r="L205" s="25" t="str" cm="1">
        <f t="array" aca="1" ref="L205" ca="1">IFERROR(_xlfn.XLOOKUP(Q_Features[[#This Row],[Question]],_xlfn.CHOOSECOLS(_xlfn.ANCHORARRAY('Step 2 - Questionnaire'!A$35),1),OFFSET('Step 2 - Questionnaire'!$D$35,0,0,COUNTA('Step 2 - Questionnaire'!A:A),1),,0),"No")</f>
        <v>No</v>
      </c>
      <c r="N205" s="25" t="str">
        <f>_xlfn.XLOOKUP(Q_Features[[#This Row],[Question]],Q_Details[Question Summary],Q_Details[Parent Category],,0)</f>
        <v>Interior Products</v>
      </c>
      <c r="O205" s="25" t="str">
        <f>Q_Features[[#This Row],[feature_part]]&amp;"-"&amp;Q_Features[[#This Row],[Question]]</f>
        <v>X05.2-Floors and Ceilings</v>
      </c>
    </row>
    <row r="206" spans="3:15" ht="15">
      <c r="C206" s="26" t="s">
        <v>176</v>
      </c>
      <c r="D206" s="26" t="s">
        <v>783</v>
      </c>
      <c r="I206" s="25" t="s">
        <v>92</v>
      </c>
      <c r="J206" s="25" t="s">
        <v>291</v>
      </c>
      <c r="K206" s="25" t="str">
        <f>_xlfn.XLOOKUP(Q_Features[[#This Row],[feature_part]],Input[Feature ID],Input[Achieved (Y/N)],,0)</f>
        <v>No</v>
      </c>
      <c r="L206" s="25" t="str" cm="1">
        <f t="array" aca="1" ref="L206" ca="1">IFERROR(_xlfn.XLOOKUP(Q_Features[[#This Row],[Question]],_xlfn.CHOOSECOLS(_xlfn.ANCHORARRAY('Step 2 - Questionnaire'!A$35),1),OFFSET('Step 2 - Questionnaire'!$D$35,0,0,COUNTA('Step 2 - Questionnaire'!A:A),1),,0),"No")</f>
        <v>No</v>
      </c>
      <c r="N206" s="25" t="str">
        <f>_xlfn.XLOOKUP(Q_Features[[#This Row],[Question]],Q_Details[Question Summary],Q_Details[Parent Category],,0)</f>
        <v>Interior Products</v>
      </c>
      <c r="O206" s="25" t="str">
        <f>Q_Features[[#This Row],[feature_part]]&amp;"-"&amp;Q_Features[[#This Row],[Question]]</f>
        <v>X05.2-Insulation</v>
      </c>
    </row>
    <row r="207" spans="3:15" ht="15">
      <c r="C207" s="26" t="s">
        <v>175</v>
      </c>
      <c r="D207" s="26" t="s">
        <v>784</v>
      </c>
      <c r="I207" s="25" t="s">
        <v>92</v>
      </c>
      <c r="J207" s="25" t="s">
        <v>441</v>
      </c>
      <c r="K207" s="25" t="str">
        <f>_xlfn.XLOOKUP(Q_Features[[#This Row],[feature_part]],Input[Feature ID],Input[Achieved (Y/N)],,0)</f>
        <v>No</v>
      </c>
      <c r="L207" s="25" t="str" cm="1">
        <f t="array" aca="1" ref="L207" ca="1">IFERROR(_xlfn.XLOOKUP(Q_Features[[#This Row],[Question]],_xlfn.CHOOSECOLS(_xlfn.ANCHORARRAY('Step 2 - Questionnaire'!A$35),1),OFFSET('Step 2 - Questionnaire'!$D$35,0,0,COUNTA('Step 2 - Questionnaire'!A:A),1),,0),"No")</f>
        <v>No</v>
      </c>
      <c r="N207" s="25" t="str">
        <f>_xlfn.XLOOKUP(Q_Features[[#This Row],[Question]],Q_Details[Question Summary],Q_Details[Parent Category],,0)</f>
        <v>Plumbing System</v>
      </c>
      <c r="O207" s="25" t="str">
        <f>Q_Features[[#This Row],[feature_part]]&amp;"-"&amp;Q_Features[[#This Row],[Question]]</f>
        <v>X05.2-Potable plumbing</v>
      </c>
    </row>
    <row r="208" spans="3:15" ht="15">
      <c r="C208" s="26" t="s">
        <v>174</v>
      </c>
      <c r="D208" s="26" t="s">
        <v>783</v>
      </c>
      <c r="I208" s="25" t="s">
        <v>91</v>
      </c>
      <c r="J208" s="25" t="s">
        <v>440</v>
      </c>
      <c r="K208" s="25" t="str">
        <f>_xlfn.XLOOKUP(Q_Features[[#This Row],[feature_part]],Input[Feature ID],Input[Achieved (Y/N)],,0)</f>
        <v>No</v>
      </c>
      <c r="L208" s="25" t="str" cm="1">
        <f t="array" aca="1" ref="L208" ca="1">IFERROR(_xlfn.XLOOKUP(Q_Features[[#This Row],[Question]],_xlfn.CHOOSECOLS(_xlfn.ANCHORARRAY('Step 2 - Questionnaire'!A$35),1),OFFSET('Step 2 - Questionnaire'!$D$35,0,0,COUNTA('Step 2 - Questionnaire'!A:A),1),,0),"No")</f>
        <v>No</v>
      </c>
      <c r="N208" s="25" t="str">
        <f>_xlfn.XLOOKUP(Q_Features[[#This Row],[Question]],Q_Details[Question Summary],Q_Details[Parent Category],,0)</f>
        <v>Interior Products</v>
      </c>
      <c r="O208" s="25" t="str">
        <f>Q_Features[[#This Row],[feature_part]]&amp;"-"&amp;Q_Features[[#This Row],[Question]]</f>
        <v>X06.1-Paint</v>
      </c>
    </row>
    <row r="209" spans="3:15" ht="30">
      <c r="C209" s="26" t="s">
        <v>173</v>
      </c>
      <c r="D209" s="26" t="s">
        <v>802</v>
      </c>
      <c r="I209" s="25" t="s">
        <v>90</v>
      </c>
      <c r="J209" s="25" t="s">
        <v>296</v>
      </c>
      <c r="K209" s="25" t="str">
        <f>_xlfn.XLOOKUP(Q_Features[[#This Row],[feature_part]],Input[Feature ID],Input[Achieved (Y/N)],,0)</f>
        <v>No</v>
      </c>
      <c r="L209" s="25" t="str" cm="1">
        <f t="array" aca="1" ref="L209" ca="1">IFERROR(_xlfn.XLOOKUP(Q_Features[[#This Row],[Question]],_xlfn.CHOOSECOLS(_xlfn.ANCHORARRAY('Step 2 - Questionnaire'!A$35),1),OFFSET('Step 2 - Questionnaire'!$D$35,0,0,COUNTA('Step 2 - Questionnaire'!A:A),1),,0),"No")</f>
        <v>No</v>
      </c>
      <c r="N209" s="25" t="str">
        <f>_xlfn.XLOOKUP(Q_Features[[#This Row],[Question]],Q_Details[Question Summary],Q_Details[Parent Category],,0)</f>
        <v>Interior Products</v>
      </c>
      <c r="O209" s="25" t="str">
        <f>Q_Features[[#This Row],[feature_part]]&amp;"-"&amp;Q_Features[[#This Row],[Question]]</f>
        <v>X06.2-Furniture</v>
      </c>
    </row>
    <row r="210" spans="3:15" ht="15">
      <c r="C210" s="26" t="s">
        <v>172</v>
      </c>
      <c r="D210" s="26" t="s">
        <v>783</v>
      </c>
      <c r="I210" s="25" t="s">
        <v>90</v>
      </c>
      <c r="J210" s="25" t="s">
        <v>289</v>
      </c>
      <c r="K210" s="25" t="str">
        <f>_xlfn.XLOOKUP(Q_Features[[#This Row],[feature_part]],Input[Feature ID],Input[Achieved (Y/N)],,0)</f>
        <v>No</v>
      </c>
      <c r="L210" s="25" t="str" cm="1">
        <f t="array" aca="1" ref="L210" ca="1">IFERROR(_xlfn.XLOOKUP(Q_Features[[#This Row],[Question]],_xlfn.CHOOSECOLS(_xlfn.ANCHORARRAY('Step 2 - Questionnaire'!A$35),1),OFFSET('Step 2 - Questionnaire'!$D$35,0,0,COUNTA('Step 2 - Questionnaire'!A:A),1),,0),"No")</f>
        <v>No</v>
      </c>
      <c r="N210" s="25" t="str">
        <f>_xlfn.XLOOKUP(Q_Features[[#This Row],[Question]],Q_Details[Question Summary],Q_Details[Parent Category],,0)</f>
        <v>Interior Products</v>
      </c>
      <c r="O210" s="25" t="str">
        <f>Q_Features[[#This Row],[feature_part]]&amp;"-"&amp;Q_Features[[#This Row],[Question]]</f>
        <v>X06.2-Floors and Ceilings</v>
      </c>
    </row>
    <row r="211" spans="3:15" ht="15">
      <c r="C211" s="26" t="s">
        <v>171</v>
      </c>
      <c r="D211" s="26" t="s">
        <v>784</v>
      </c>
      <c r="I211" s="25" t="s">
        <v>90</v>
      </c>
      <c r="J211" s="25" t="s">
        <v>291</v>
      </c>
      <c r="K211" s="25" t="str">
        <f>_xlfn.XLOOKUP(Q_Features[[#This Row],[feature_part]],Input[Feature ID],Input[Achieved (Y/N)],,0)</f>
        <v>No</v>
      </c>
      <c r="L211" s="25" t="str" cm="1">
        <f t="array" aca="1" ref="L211" ca="1">IFERROR(_xlfn.XLOOKUP(Q_Features[[#This Row],[Question]],_xlfn.CHOOSECOLS(_xlfn.ANCHORARRAY('Step 2 - Questionnaire'!A$35),1),OFFSET('Step 2 - Questionnaire'!$D$35,0,0,COUNTA('Step 2 - Questionnaire'!A:A),1),,0),"No")</f>
        <v>No</v>
      </c>
      <c r="N211" s="25" t="str">
        <f>_xlfn.XLOOKUP(Q_Features[[#This Row],[Question]],Q_Details[Question Summary],Q_Details[Parent Category],,0)</f>
        <v>Interior Products</v>
      </c>
      <c r="O211" s="25" t="str">
        <f>Q_Features[[#This Row],[feature_part]]&amp;"-"&amp;Q_Features[[#This Row],[Question]]</f>
        <v>X06.2-Insulation</v>
      </c>
    </row>
    <row r="212" spans="3:15" ht="15">
      <c r="C212" s="26" t="s">
        <v>170</v>
      </c>
      <c r="D212" s="26" t="s">
        <v>784</v>
      </c>
      <c r="I212" s="25" t="s">
        <v>84</v>
      </c>
      <c r="J212" s="25" t="s">
        <v>444</v>
      </c>
      <c r="K212" s="25" t="str">
        <f>_xlfn.XLOOKUP(Q_Features[[#This Row],[feature_part]],Input[Feature ID],Input[Achieved (Y/N)],,0)</f>
        <v>No</v>
      </c>
      <c r="L212" s="25" t="str" cm="1">
        <f t="array" aca="1" ref="L212" ca="1">IFERROR(_xlfn.XLOOKUP(Q_Features[[#This Row],[Question]],_xlfn.CHOOSECOLS(_xlfn.ANCHORARRAY('Step 2 - Questionnaire'!A$35),1),OFFSET('Step 2 - Questionnaire'!$D$35,0,0,COUNTA('Step 2 - Questionnaire'!A:A),1),,0),"No")</f>
        <v>No</v>
      </c>
      <c r="N212" s="25" t="str">
        <f>_xlfn.XLOOKUP(Q_Features[[#This Row],[Question]],Q_Details[Question Summary],Q_Details[Parent Category],,0)</f>
        <v>Building Operation</v>
      </c>
      <c r="O212" s="25" t="str">
        <f>Q_Features[[#This Row],[feature_part]]&amp;"-"&amp;Q_Features[[#This Row],[Question]]</f>
        <v>X09.1-Waste Management</v>
      </c>
    </row>
    <row r="213" spans="3:15" ht="30">
      <c r="C213" s="26" t="s">
        <v>169</v>
      </c>
      <c r="D213" s="26" t="s">
        <v>807</v>
      </c>
      <c r="I213" s="25" t="s">
        <v>83</v>
      </c>
      <c r="J213" s="25" t="s">
        <v>446</v>
      </c>
      <c r="K213" s="25" t="str">
        <f>_xlfn.XLOOKUP(Q_Features[[#This Row],[feature_part]],Input[Feature ID],Input[Achieved (Y/N)],,0)</f>
        <v>No</v>
      </c>
      <c r="L213" s="25" t="str" cm="1">
        <f t="array" aca="1" ref="L213" ca="1">IFERROR(_xlfn.XLOOKUP(Q_Features[[#This Row],[Question]],_xlfn.CHOOSECOLS(_xlfn.ANCHORARRAY('Step 2 - Questionnaire'!A$35),1),OFFSET('Step 2 - Questionnaire'!$D$35,0,0,COUNTA('Step 2 - Questionnaire'!A:A),1),,0),"No")</f>
        <v>No</v>
      </c>
      <c r="N213" s="25" t="str">
        <f>_xlfn.XLOOKUP(Q_Features[[#This Row],[Question]],Q_Details[Question Summary],Q_Details[Parent Category],,0)</f>
        <v>Building Operation</v>
      </c>
      <c r="O213" s="25" t="str">
        <f>Q_Features[[#This Row],[feature_part]]&amp;"-"&amp;Q_Features[[#This Row],[Question]]</f>
        <v>X10.1-Pest Management</v>
      </c>
    </row>
    <row r="214" spans="3:15" ht="15">
      <c r="C214" s="26" t="s">
        <v>168</v>
      </c>
      <c r="D214" s="26" t="s">
        <v>794</v>
      </c>
      <c r="I214" s="25" t="s">
        <v>82</v>
      </c>
      <c r="J214" s="25" t="s">
        <v>409</v>
      </c>
      <c r="K214" s="25" t="str">
        <f>_xlfn.XLOOKUP(Q_Features[[#This Row],[feature_part]],Input[Feature ID],Input[Achieved (Y/N)],,0)</f>
        <v>No</v>
      </c>
      <c r="L214" s="25" t="str" cm="1">
        <f t="array" aca="1" ref="L214" ca="1">IFERROR(_xlfn.XLOOKUP(Q_Features[[#This Row],[Question]],_xlfn.CHOOSECOLS(_xlfn.ANCHORARRAY('Step 2 - Questionnaire'!A$35),1),OFFSET('Step 2 - Questionnaire'!$D$35,0,0,COUNTA('Step 2 - Questionnaire'!A:A),1),,0),"No")</f>
        <v>No</v>
      </c>
      <c r="N214" s="25" t="str">
        <f>_xlfn.XLOOKUP(Q_Features[[#This Row],[Question]],Q_Details[Question Summary],Q_Details[Parent Category],,0)</f>
        <v>Building Operation</v>
      </c>
      <c r="O214" s="25" t="str">
        <f>Q_Features[[#This Row],[feature_part]]&amp;"-"&amp;Q_Features[[#This Row],[Question]]</f>
        <v>X11.1-Cleaning plans</v>
      </c>
    </row>
    <row r="215" spans="3:15" ht="30">
      <c r="C215" s="26" t="s">
        <v>167</v>
      </c>
      <c r="D215" s="26" t="s">
        <v>802</v>
      </c>
      <c r="I215" s="25" t="s">
        <v>81</v>
      </c>
      <c r="J215" s="25" t="s">
        <v>409</v>
      </c>
      <c r="K215" s="25" t="str">
        <f>_xlfn.XLOOKUP(Q_Features[[#This Row],[feature_part]],Input[Feature ID],Input[Achieved (Y/N)],,0)</f>
        <v>No</v>
      </c>
      <c r="L215" s="25" t="str" cm="1">
        <f t="array" aca="1" ref="L215" ca="1">IFERROR(_xlfn.XLOOKUP(Q_Features[[#This Row],[Question]],_xlfn.CHOOSECOLS(_xlfn.ANCHORARRAY('Step 2 - Questionnaire'!A$35),1),OFFSET('Step 2 - Questionnaire'!$D$35,0,0,COUNTA('Step 2 - Questionnaire'!A:A),1),,0),"No")</f>
        <v>No</v>
      </c>
      <c r="N215" s="25" t="str">
        <f>_xlfn.XLOOKUP(Q_Features[[#This Row],[Question]],Q_Details[Question Summary],Q_Details[Parent Category],,0)</f>
        <v>Building Operation</v>
      </c>
      <c r="O215" s="25" t="str">
        <f>Q_Features[[#This Row],[feature_part]]&amp;"-"&amp;Q_Features[[#This Row],[Question]]</f>
        <v>X11.2-Cleaning plans</v>
      </c>
    </row>
    <row r="216" spans="3:15" ht="15">
      <c r="C216" s="26" t="s">
        <v>166</v>
      </c>
      <c r="D216" s="26" t="s">
        <v>783</v>
      </c>
      <c r="I216" s="25" t="s">
        <v>80</v>
      </c>
      <c r="J216" s="25" t="s">
        <v>448</v>
      </c>
      <c r="K216" s="25" t="str">
        <f>_xlfn.XLOOKUP(Q_Features[[#This Row],[feature_part]],Input[Feature ID],Input[Achieved (Y/N)],,0)</f>
        <v>No</v>
      </c>
      <c r="L216" s="25" t="str" cm="1">
        <f t="array" aca="1" ref="L216" ca="1">IFERROR(_xlfn.XLOOKUP(Q_Features[[#This Row],[Question]],_xlfn.CHOOSECOLS(_xlfn.ANCHORARRAY('Step 2 - Questionnaire'!A$35),1),OFFSET('Step 2 - Questionnaire'!$D$35,0,0,COUNTA('Step 2 - Questionnaire'!A:A),1),,0),"No")</f>
        <v>No</v>
      </c>
      <c r="N216" s="25" t="str">
        <f>_xlfn.XLOOKUP(Q_Features[[#This Row],[Question]],Q_Details[Question Summary],Q_Details[Parent Category],,0)</f>
        <v>Building/Company Policy</v>
      </c>
      <c r="O216" s="25" t="str">
        <f>Q_Features[[#This Row],[feature_part]]&amp;"-"&amp;Q_Features[[#This Row],[Question]]</f>
        <v>X12.1-Contact Reduction</v>
      </c>
    </row>
    <row r="217" spans="3:15" ht="15">
      <c r="C217" s="26" t="s">
        <v>165</v>
      </c>
      <c r="D217" s="26" t="s">
        <v>808</v>
      </c>
      <c r="I217" s="25" t="s">
        <v>79</v>
      </c>
      <c r="J217" s="25" t="s">
        <v>448</v>
      </c>
      <c r="K217" s="25" t="str">
        <f>_xlfn.XLOOKUP(Q_Features[[#This Row],[feature_part]],Input[Feature ID],Input[Achieved (Y/N)],,0)</f>
        <v>No</v>
      </c>
      <c r="L217" s="25" t="str" cm="1">
        <f t="array" aca="1" ref="L217" ca="1">IFERROR(_xlfn.XLOOKUP(Q_Features[[#This Row],[Question]],_xlfn.CHOOSECOLS(_xlfn.ANCHORARRAY('Step 2 - Questionnaire'!A$35),1),OFFSET('Step 2 - Questionnaire'!$D$35,0,0,COUNTA('Step 2 - Questionnaire'!A:A),1),,0),"No")</f>
        <v>No</v>
      </c>
      <c r="N217" s="25" t="str">
        <f>_xlfn.XLOOKUP(Q_Features[[#This Row],[Question]],Q_Details[Question Summary],Q_Details[Parent Category],,0)</f>
        <v>Building/Company Policy</v>
      </c>
      <c r="O217" s="25" t="str">
        <f>Q_Features[[#This Row],[feature_part]]&amp;"-"&amp;Q_Features[[#This Row],[Question]]</f>
        <v>X12.2-Contact Reduction</v>
      </c>
    </row>
    <row r="218" spans="3:15" ht="15">
      <c r="C218" s="26" t="s">
        <v>164</v>
      </c>
      <c r="D218" s="26" t="s">
        <v>809</v>
      </c>
      <c r="I218" s="25" t="s">
        <v>78</v>
      </c>
      <c r="J218" s="25" t="s">
        <v>382</v>
      </c>
      <c r="K218" s="25" t="str">
        <f>_xlfn.XLOOKUP(Q_Features[[#This Row],[feature_part]],Input[Feature ID],Input[Achieved (Y/N)],,0)</f>
        <v>Yes</v>
      </c>
      <c r="L218" s="25" t="str" cm="1">
        <f t="array" aca="1" ref="L218" ca="1">IFERROR(_xlfn.XLOOKUP(Q_Features[[#This Row],[Question]],_xlfn.CHOOSECOLS(_xlfn.ANCHORARRAY('Step 2 - Questionnaire'!A$35),1),OFFSET('Step 2 - Questionnaire'!$D$35,0,0,COUNTA('Step 2 - Questionnaire'!A:A),1),,0),"No")</f>
        <v>No</v>
      </c>
      <c r="N218" s="25" t="str">
        <f>_xlfn.XLOOKUP(Q_Features[[#This Row],[Question]],Q_Details[Question Summary],Q_Details[Parent Category],,0)</f>
        <v>Classes &amp; Training</v>
      </c>
      <c r="O218" s="25" t="str">
        <f>Q_Features[[#This Row],[feature_part]]&amp;"-"&amp;Q_Features[[#This Row],[Question]]</f>
        <v>M01.1-WELL Communications</v>
      </c>
    </row>
    <row r="219" spans="3:15" ht="15">
      <c r="C219" s="26" t="s">
        <v>163</v>
      </c>
      <c r="D219" s="26" t="s">
        <v>787</v>
      </c>
      <c r="I219" s="25" t="s">
        <v>78</v>
      </c>
      <c r="J219" s="25" t="s">
        <v>321</v>
      </c>
      <c r="K219" s="25" t="str">
        <f>_xlfn.XLOOKUP(Q_Features[[#This Row],[feature_part]],Input[Feature ID],Input[Achieved (Y/N)],,0)</f>
        <v>Yes</v>
      </c>
      <c r="L219" s="25" t="str" cm="1">
        <f t="array" aca="1" ref="L219" ca="1">IFERROR(_xlfn.XLOOKUP(Q_Features[[#This Row],[Question]],_xlfn.CHOOSECOLS(_xlfn.ANCHORARRAY('Step 2 - Questionnaire'!A$35),1),OFFSET('Step 2 - Questionnaire'!$D$35,0,0,COUNTA('Step 2 - Questionnaire'!A:A),1),,0),"No")</f>
        <v>No</v>
      </c>
      <c r="N219" s="25" t="str">
        <f>_xlfn.XLOOKUP(Q_Features[[#This Row],[Question]],Q_Details[Question Summary],Q_Details[Parent Category],,0)</f>
        <v>Classes &amp; Training</v>
      </c>
      <c r="O219" s="25" t="str">
        <f>Q_Features[[#This Row],[feature_part]]&amp;"-"&amp;Q_Features[[#This Row],[Question]]</f>
        <v xml:space="preserve">M01.1-Restorative programming </v>
      </c>
    </row>
    <row r="220" spans="3:15" ht="15">
      <c r="C220" s="26" t="s">
        <v>162</v>
      </c>
      <c r="D220" s="26" t="s">
        <v>794</v>
      </c>
      <c r="I220" s="25" t="s">
        <v>78</v>
      </c>
      <c r="J220" s="25" t="s">
        <v>320</v>
      </c>
      <c r="K220" s="25" t="str">
        <f>_xlfn.XLOOKUP(Q_Features[[#This Row],[feature_part]],Input[Feature ID],Input[Achieved (Y/N)],,0)</f>
        <v>Yes</v>
      </c>
      <c r="L220" s="25" t="str" cm="1">
        <f t="array" aca="1" ref="L220" ca="1">IFERROR(_xlfn.XLOOKUP(Q_Features[[#This Row],[Question]],_xlfn.CHOOSECOLS(_xlfn.ANCHORARRAY('Step 2 - Questionnaire'!A$35),1),OFFSET('Step 2 - Questionnaire'!$D$35,0,0,COUNTA('Step 2 - Questionnaire'!A:A),1),,0),"No")</f>
        <v>No</v>
      </c>
      <c r="N220" s="25" t="str">
        <f>_xlfn.XLOOKUP(Q_Features[[#This Row],[Question]],Q_Details[Question Summary],Q_Details[Parent Category],,0)</f>
        <v>Specialized Spaces</v>
      </c>
      <c r="O220" s="25" t="str">
        <f>Q_Features[[#This Row],[feature_part]]&amp;"-"&amp;Q_Features[[#This Row],[Question]]</f>
        <v xml:space="preserve">M01.1-Restorative space </v>
      </c>
    </row>
    <row r="221" spans="3:15" ht="15">
      <c r="C221" s="26" t="s">
        <v>161</v>
      </c>
      <c r="D221" s="26" t="s">
        <v>794</v>
      </c>
      <c r="I221" s="25" t="s">
        <v>78</v>
      </c>
      <c r="J221" s="25" t="s">
        <v>368</v>
      </c>
      <c r="K221" s="25" t="str">
        <f>_xlfn.XLOOKUP(Q_Features[[#This Row],[feature_part]],Input[Feature ID],Input[Achieved (Y/N)],,0)</f>
        <v>Yes</v>
      </c>
      <c r="L221" s="25" t="str" cm="1">
        <f t="array" aca="1" ref="L221" ca="1">IFERROR(_xlfn.XLOOKUP(Q_Features[[#This Row],[Question]],_xlfn.CHOOSECOLS(_xlfn.ANCHORARRAY('Step 2 - Questionnaire'!A$35),1),OFFSET('Step 2 - Questionnaire'!$D$35,0,0,COUNTA('Step 2 - Questionnaire'!A:A),1),,0),"No")</f>
        <v>No</v>
      </c>
      <c r="N221" s="25" t="str">
        <f>_xlfn.XLOOKUP(Q_Features[[#This Row],[Question]],Q_Details[Question Summary],Q_Details[Parent Category],,0)</f>
        <v>Classes &amp; Training</v>
      </c>
      <c r="O221" s="25" t="str">
        <f>Q_Features[[#This Row],[feature_part]]&amp;"-"&amp;Q_Features[[#This Row],[Question]]</f>
        <v>M01.1-Mental health education</v>
      </c>
    </row>
    <row r="222" spans="3:15" ht="30">
      <c r="C222" s="26" t="s">
        <v>160</v>
      </c>
      <c r="D222" s="26" t="s">
        <v>810</v>
      </c>
      <c r="I222" s="25" t="s">
        <v>78</v>
      </c>
      <c r="J222" s="25" t="s">
        <v>370</v>
      </c>
      <c r="K222" s="25" t="str">
        <f>_xlfn.XLOOKUP(Q_Features[[#This Row],[feature_part]],Input[Feature ID],Input[Achieved (Y/N)],,0)</f>
        <v>Yes</v>
      </c>
      <c r="L222" s="25" t="str" cm="1">
        <f t="array" aca="1" ref="L222" ca="1">IFERROR(_xlfn.XLOOKUP(Q_Features[[#This Row],[Question]],_xlfn.CHOOSECOLS(_xlfn.ANCHORARRAY('Step 2 - Questionnaire'!A$35),1),OFFSET('Step 2 - Questionnaire'!$D$35,0,0,COUNTA('Step 2 - Questionnaire'!A:A),1),,0),"No")</f>
        <v>No</v>
      </c>
      <c r="N222" s="25" t="str">
        <f>_xlfn.XLOOKUP(Q_Features[[#This Row],[Question]],Q_Details[Question Summary],Q_Details[Parent Category],,0)</f>
        <v>Time Off &amp; Leave</v>
      </c>
      <c r="O222" s="25" t="str">
        <f>Q_Features[[#This Row],[feature_part]]&amp;"-"&amp;Q_Features[[#This Row],[Question]]</f>
        <v>M01.1-Healthy working hours</v>
      </c>
    </row>
    <row r="223" spans="3:15" ht="15">
      <c r="C223" s="26" t="s">
        <v>159</v>
      </c>
      <c r="D223" s="26" t="s">
        <v>794</v>
      </c>
      <c r="I223" s="25" t="s">
        <v>77</v>
      </c>
      <c r="J223" s="25" t="s">
        <v>323</v>
      </c>
      <c r="K223" s="25" t="str">
        <f>_xlfn.XLOOKUP(Q_Features[[#This Row],[feature_part]],Input[Feature ID],Input[Achieved (Y/N)],,0)</f>
        <v>Yes</v>
      </c>
      <c r="L223" s="25" t="str" cm="1">
        <f t="array" aca="1" ref="L223" ca="1">IFERROR(_xlfn.XLOOKUP(Q_Features[[#This Row],[Question]],_xlfn.CHOOSECOLS(_xlfn.ANCHORARRAY('Step 2 - Questionnaire'!A$35),1),OFFSET('Step 2 - Questionnaire'!$D$35,0,0,COUNTA('Step 2 - Questionnaire'!A:A),1),,0),"No")</f>
        <v>No</v>
      </c>
      <c r="N223" s="25" t="str">
        <f>_xlfn.XLOOKUP(Q_Features[[#This Row],[Question]],Q_Details[Question Summary],Q_Details[Parent Category],,0)</f>
        <v>Interior Products</v>
      </c>
      <c r="O223" s="25" t="str">
        <f>Q_Features[[#This Row],[feature_part]]&amp;"-"&amp;Q_Features[[#This Row],[Question]]</f>
        <v>M02.1-Indoor Nature</v>
      </c>
    </row>
    <row r="224" spans="3:15" ht="15">
      <c r="C224" s="26" t="s">
        <v>158</v>
      </c>
      <c r="D224" s="26" t="s">
        <v>803</v>
      </c>
      <c r="I224" s="25" t="s">
        <v>76</v>
      </c>
      <c r="J224" s="25" t="s">
        <v>325</v>
      </c>
      <c r="K224" s="25" t="str">
        <f>_xlfn.XLOOKUP(Q_Features[[#This Row],[feature_part]],Input[Feature ID],Input[Achieved (Y/N)],,0)</f>
        <v>Yes</v>
      </c>
      <c r="L224" s="25" t="str" cm="1">
        <f t="array" aca="1" ref="L224" ca="1">IFERROR(_xlfn.XLOOKUP(Q_Features[[#This Row],[Question]],_xlfn.CHOOSECOLS(_xlfn.ANCHORARRAY('Step 2 - Questionnaire'!A$35),1),OFFSET('Step 2 - Questionnaire'!$D$35,0,0,COUNTA('Step 2 - Questionnaire'!A:A),1),,0),"No")</f>
        <v>No</v>
      </c>
      <c r="N224" s="25" t="str">
        <f>_xlfn.XLOOKUP(Q_Features[[#This Row],[Question]],Q_Details[Question Summary],Q_Details[Parent Category],,0)</f>
        <v>Exterior Design</v>
      </c>
      <c r="O224" s="25" t="str">
        <f>Q_Features[[#This Row],[feature_part]]&amp;"-"&amp;Q_Features[[#This Row],[Question]]</f>
        <v>M02.2-Outdoor Nature</v>
      </c>
    </row>
    <row r="225" spans="3:15" ht="15">
      <c r="C225" s="26" t="s">
        <v>157</v>
      </c>
      <c r="D225" s="26" t="s">
        <v>794</v>
      </c>
      <c r="I225" s="25" t="s">
        <v>75</v>
      </c>
      <c r="J225" s="25" t="s">
        <v>366</v>
      </c>
      <c r="K225" s="25" t="str">
        <f>_xlfn.XLOOKUP(Q_Features[[#This Row],[feature_part]],Input[Feature ID],Input[Achieved (Y/N)],,0)</f>
        <v>No</v>
      </c>
      <c r="L225" s="25" t="str" cm="1">
        <f t="array" aca="1" ref="L225" ca="1">IFERROR(_xlfn.XLOOKUP(Q_Features[[#This Row],[Question]],_xlfn.CHOOSECOLS(_xlfn.ANCHORARRAY('Step 2 - Questionnaire'!A$35),1),OFFSET('Step 2 - Questionnaire'!$D$35,0,0,COUNTA('Step 2 - Questionnaire'!A:A),1),,0),"No")</f>
        <v>No</v>
      </c>
      <c r="N225" s="25" t="str">
        <f>_xlfn.XLOOKUP(Q_Features[[#This Row],[Question]],Q_Details[Question Summary],Q_Details[Parent Category],,0)</f>
        <v>Benefits &amp; Programs</v>
      </c>
      <c r="O225" s="25" t="str">
        <f>Q_Features[[#This Row],[feature_part]]&amp;"-"&amp;Q_Features[[#This Row],[Question]]</f>
        <v>M03.1-Mental Health Services</v>
      </c>
    </row>
    <row r="226" spans="3:15" ht="15">
      <c r="C226" s="26" t="s">
        <v>156</v>
      </c>
      <c r="D226" s="26" t="s">
        <v>794</v>
      </c>
      <c r="I226" s="25" t="s">
        <v>74</v>
      </c>
      <c r="J226" s="25" t="s">
        <v>366</v>
      </c>
      <c r="K226" s="25" t="str">
        <f>_xlfn.XLOOKUP(Q_Features[[#This Row],[feature_part]],Input[Feature ID],Input[Achieved (Y/N)],,0)</f>
        <v>No</v>
      </c>
      <c r="L226" s="25" t="str" cm="1">
        <f t="array" aca="1" ref="L226" ca="1">IFERROR(_xlfn.XLOOKUP(Q_Features[[#This Row],[Question]],_xlfn.CHOOSECOLS(_xlfn.ANCHORARRAY('Step 2 - Questionnaire'!A$35),1),OFFSET('Step 2 - Questionnaire'!$D$35,0,0,COUNTA('Step 2 - Questionnaire'!A:A),1),,0),"No")</f>
        <v>No</v>
      </c>
      <c r="N226" s="25" t="str">
        <f>_xlfn.XLOOKUP(Q_Features[[#This Row],[Question]],Q_Details[Question Summary],Q_Details[Parent Category],,0)</f>
        <v>Benefits &amp; Programs</v>
      </c>
      <c r="O226" s="25" t="str">
        <f>Q_Features[[#This Row],[feature_part]]&amp;"-"&amp;Q_Features[[#This Row],[Question]]</f>
        <v>M03.2-Mental Health Services</v>
      </c>
    </row>
    <row r="227" spans="3:15" ht="15">
      <c r="C227" s="26" t="s">
        <v>155</v>
      </c>
      <c r="D227" s="26" t="s">
        <v>811</v>
      </c>
      <c r="I227" s="25" t="s">
        <v>73</v>
      </c>
      <c r="J227" s="25" t="s">
        <v>366</v>
      </c>
      <c r="K227" s="25" t="str">
        <f>_xlfn.XLOOKUP(Q_Features[[#This Row],[feature_part]],Input[Feature ID],Input[Achieved (Y/N)],,0)</f>
        <v>No</v>
      </c>
      <c r="L227" s="25" t="str" cm="1">
        <f t="array" aca="1" ref="L227" ca="1">IFERROR(_xlfn.XLOOKUP(Q_Features[[#This Row],[Question]],_xlfn.CHOOSECOLS(_xlfn.ANCHORARRAY('Step 2 - Questionnaire'!A$35),1),OFFSET('Step 2 - Questionnaire'!$D$35,0,0,COUNTA('Step 2 - Questionnaire'!A:A),1),,0),"No")</f>
        <v>No</v>
      </c>
      <c r="N227" s="25" t="str">
        <f>_xlfn.XLOOKUP(Q_Features[[#This Row],[Question]],Q_Details[Question Summary],Q_Details[Parent Category],,0)</f>
        <v>Benefits &amp; Programs</v>
      </c>
      <c r="O227" s="25" t="str">
        <f>Q_Features[[#This Row],[feature_part]]&amp;"-"&amp;Q_Features[[#This Row],[Question]]</f>
        <v>M03.3-Mental Health Services</v>
      </c>
    </row>
    <row r="228" spans="3:15" ht="30">
      <c r="C228" s="26" t="s">
        <v>154</v>
      </c>
      <c r="D228" s="26" t="s">
        <v>812</v>
      </c>
      <c r="I228" s="25" t="s">
        <v>72</v>
      </c>
      <c r="J228" s="25" t="s">
        <v>366</v>
      </c>
      <c r="K228" s="25" t="str">
        <f>_xlfn.XLOOKUP(Q_Features[[#This Row],[feature_part]],Input[Feature ID],Input[Achieved (Y/N)],,0)</f>
        <v>No</v>
      </c>
      <c r="L228" s="25" t="str" cm="1">
        <f t="array" aca="1" ref="L228" ca="1">IFERROR(_xlfn.XLOOKUP(Q_Features[[#This Row],[Question]],_xlfn.CHOOSECOLS(_xlfn.ANCHORARRAY('Step 2 - Questionnaire'!A$35),1),OFFSET('Step 2 - Questionnaire'!$D$35,0,0,COUNTA('Step 2 - Questionnaire'!A:A),1),,0),"No")</f>
        <v>No</v>
      </c>
      <c r="N228" s="25" t="str">
        <f>_xlfn.XLOOKUP(Q_Features[[#This Row],[Question]],Q_Details[Question Summary],Q_Details[Parent Category],,0)</f>
        <v>Benefits &amp; Programs</v>
      </c>
      <c r="O228" s="25" t="str">
        <f>Q_Features[[#This Row],[feature_part]]&amp;"-"&amp;Q_Features[[#This Row],[Question]]</f>
        <v>M03.4-Mental Health Services</v>
      </c>
    </row>
    <row r="229" spans="3:15" ht="15">
      <c r="C229" s="26" t="s">
        <v>153</v>
      </c>
      <c r="D229" s="26" t="s">
        <v>846</v>
      </c>
      <c r="I229" s="25" t="s">
        <v>71</v>
      </c>
      <c r="J229" s="25" t="s">
        <v>368</v>
      </c>
      <c r="K229" s="25" t="str">
        <f>_xlfn.XLOOKUP(Q_Features[[#This Row],[feature_part]],Input[Feature ID],Input[Achieved (Y/N)],,0)</f>
        <v>No</v>
      </c>
      <c r="L229" s="25" t="str" cm="1">
        <f t="array" aca="1" ref="L229" ca="1">IFERROR(_xlfn.XLOOKUP(Q_Features[[#This Row],[Question]],_xlfn.CHOOSECOLS(_xlfn.ANCHORARRAY('Step 2 - Questionnaire'!A$35),1),OFFSET('Step 2 - Questionnaire'!$D$35,0,0,COUNTA('Step 2 - Questionnaire'!A:A),1),,0),"No")</f>
        <v>No</v>
      </c>
      <c r="N229" s="25" t="str">
        <f>_xlfn.XLOOKUP(Q_Features[[#This Row],[Question]],Q_Details[Question Summary],Q_Details[Parent Category],,0)</f>
        <v>Classes &amp; Training</v>
      </c>
      <c r="O229" s="25" t="str">
        <f>Q_Features[[#This Row],[feature_part]]&amp;"-"&amp;Q_Features[[#This Row],[Question]]</f>
        <v>M04.1-Mental health education</v>
      </c>
    </row>
    <row r="230" spans="3:15" ht="15">
      <c r="C230" s="26" t="s">
        <v>152</v>
      </c>
      <c r="D230" s="26" t="s">
        <v>784</v>
      </c>
      <c r="I230" s="25" t="s">
        <v>70</v>
      </c>
      <c r="J230" s="25" t="s">
        <v>368</v>
      </c>
      <c r="K230" s="25" t="str">
        <f>_xlfn.XLOOKUP(Q_Features[[#This Row],[feature_part]],Input[Feature ID],Input[Achieved (Y/N)],,0)</f>
        <v>No</v>
      </c>
      <c r="L230" s="25" t="str" cm="1">
        <f t="array" aca="1" ref="L230" ca="1">IFERROR(_xlfn.XLOOKUP(Q_Features[[#This Row],[Question]],_xlfn.CHOOSECOLS(_xlfn.ANCHORARRAY('Step 2 - Questionnaire'!A$35),1),OFFSET('Step 2 - Questionnaire'!$D$35,0,0,COUNTA('Step 2 - Questionnaire'!A:A),1),,0),"No")</f>
        <v>No</v>
      </c>
      <c r="N230" s="25" t="str">
        <f>_xlfn.XLOOKUP(Q_Features[[#This Row],[Question]],Q_Details[Question Summary],Q_Details[Parent Category],,0)</f>
        <v>Classes &amp; Training</v>
      </c>
      <c r="O230" s="25" t="str">
        <f>Q_Features[[#This Row],[feature_part]]&amp;"-"&amp;Q_Features[[#This Row],[Question]]</f>
        <v>M04.2-Mental health education</v>
      </c>
    </row>
    <row r="231" spans="3:15" ht="15">
      <c r="C231" s="26" t="s">
        <v>151</v>
      </c>
      <c r="D231" s="26" t="s">
        <v>784</v>
      </c>
      <c r="I231" s="25" t="s">
        <v>69</v>
      </c>
      <c r="J231" s="25" t="s">
        <v>868</v>
      </c>
      <c r="K231" s="25" t="str">
        <f>_xlfn.XLOOKUP(Q_Features[[#This Row],[feature_part]],Input[Feature ID],Input[Achieved (Y/N)],,0)</f>
        <v>No</v>
      </c>
      <c r="L231" s="25" t="str" cm="1">
        <f t="array" aca="1" ref="L231" ca="1">IFERROR(_xlfn.XLOOKUP(Q_Features[[#This Row],[Question]],_xlfn.CHOOSECOLS(_xlfn.ANCHORARRAY('Step 2 - Questionnaire'!A$35),1),OFFSET('Step 2 - Questionnaire'!$D$35,0,0,COUNTA('Step 2 - Questionnaire'!A:A),1),,0),"No")</f>
        <v>No</v>
      </c>
      <c r="N231" s="25" t="str">
        <f>_xlfn.XLOOKUP(Q_Features[[#This Row],[Question]],Q_Details[Question Summary],Q_Details[Parent Category],,0)</f>
        <v>Benefits &amp; Programs</v>
      </c>
      <c r="O231" s="25" t="str">
        <f>Q_Features[[#This Row],[feature_part]]&amp;"-"&amp;Q_Features[[#This Row],[Question]]</f>
        <v>M05.1-Stress Management Plan</v>
      </c>
    </row>
    <row r="232" spans="3:15" ht="15">
      <c r="C232" s="26" t="s">
        <v>150</v>
      </c>
      <c r="D232" s="26" t="s">
        <v>784</v>
      </c>
      <c r="I232" s="25" t="s">
        <v>68</v>
      </c>
      <c r="J232" s="25" t="s">
        <v>370</v>
      </c>
      <c r="K232" s="25" t="str">
        <f>_xlfn.XLOOKUP(Q_Features[[#This Row],[feature_part]],Input[Feature ID],Input[Achieved (Y/N)],,0)</f>
        <v>No</v>
      </c>
      <c r="L232" s="25" t="str" cm="1">
        <f t="array" aca="1" ref="L232" ca="1">IFERROR(_xlfn.XLOOKUP(Q_Features[[#This Row],[Question]],_xlfn.CHOOSECOLS(_xlfn.ANCHORARRAY('Step 2 - Questionnaire'!A$35),1),OFFSET('Step 2 - Questionnaire'!$D$35,0,0,COUNTA('Step 2 - Questionnaire'!A:A),1),,0),"No")</f>
        <v>No</v>
      </c>
      <c r="N232" s="25" t="str">
        <f>_xlfn.XLOOKUP(Q_Features[[#This Row],[Question]],Q_Details[Question Summary],Q_Details[Parent Category],,0)</f>
        <v>Time Off &amp; Leave</v>
      </c>
      <c r="O232" s="25" t="str">
        <f>Q_Features[[#This Row],[feature_part]]&amp;"-"&amp;Q_Features[[#This Row],[Question]]</f>
        <v>M06.1-Healthy working hours</v>
      </c>
    </row>
    <row r="233" spans="3:15" ht="15">
      <c r="C233" s="26" t="s">
        <v>149</v>
      </c>
      <c r="D233" s="26" t="s">
        <v>784</v>
      </c>
      <c r="I233" s="25" t="s">
        <v>67</v>
      </c>
      <c r="J233" s="25" t="s">
        <v>321</v>
      </c>
      <c r="K233" s="25" t="str">
        <f>_xlfn.XLOOKUP(Q_Features[[#This Row],[feature_part]],Input[Feature ID],Input[Achieved (Y/N)],,0)</f>
        <v>No</v>
      </c>
      <c r="L233" s="25" t="str" cm="1">
        <f t="array" aca="1" ref="L233" ca="1">IFERROR(_xlfn.XLOOKUP(Q_Features[[#This Row],[Question]],_xlfn.CHOOSECOLS(_xlfn.ANCHORARRAY('Step 2 - Questionnaire'!A$35),1),OFFSET('Step 2 - Questionnaire'!$D$35,0,0,COUNTA('Step 2 - Questionnaire'!A:A),1),,0),"No")</f>
        <v>No</v>
      </c>
      <c r="N233" s="25" t="str">
        <f>_xlfn.XLOOKUP(Q_Features[[#This Row],[Question]],Q_Details[Question Summary],Q_Details[Parent Category],,0)</f>
        <v>Classes &amp; Training</v>
      </c>
      <c r="O233" s="25" t="str">
        <f>Q_Features[[#This Row],[feature_part]]&amp;"-"&amp;Q_Features[[#This Row],[Question]]</f>
        <v xml:space="preserve">M06.2-Restorative programming </v>
      </c>
    </row>
    <row r="234" spans="3:15" ht="15">
      <c r="C234" s="26" t="s">
        <v>148</v>
      </c>
      <c r="D234" s="26" t="s">
        <v>783</v>
      </c>
      <c r="I234" s="25" t="s">
        <v>66</v>
      </c>
      <c r="J234" s="25" t="s">
        <v>320</v>
      </c>
      <c r="K234" s="25" t="str">
        <f>_xlfn.XLOOKUP(Q_Features[[#This Row],[feature_part]],Input[Feature ID],Input[Achieved (Y/N)],,0)</f>
        <v>No</v>
      </c>
      <c r="L234" s="25" t="str" cm="1">
        <f t="array" aca="1" ref="L234" ca="1">IFERROR(_xlfn.XLOOKUP(Q_Features[[#This Row],[Question]],_xlfn.CHOOSECOLS(_xlfn.ANCHORARRAY('Step 2 - Questionnaire'!A$35),1),OFFSET('Step 2 - Questionnaire'!$D$35,0,0,COUNTA('Step 2 - Questionnaire'!A:A),1),,0),"No")</f>
        <v>No</v>
      </c>
      <c r="N234" s="25" t="str">
        <f>_xlfn.XLOOKUP(Q_Features[[#This Row],[Question]],Q_Details[Question Summary],Q_Details[Parent Category],,0)</f>
        <v>Specialized Spaces</v>
      </c>
      <c r="O234" s="25" t="str">
        <f>Q_Features[[#This Row],[feature_part]]&amp;"-"&amp;Q_Features[[#This Row],[Question]]</f>
        <v xml:space="preserve">M07.1-Restorative space </v>
      </c>
    </row>
    <row r="235" spans="3:15" ht="15">
      <c r="C235" s="26" t="s">
        <v>147</v>
      </c>
      <c r="D235" s="26" t="s">
        <v>794</v>
      </c>
      <c r="I235" s="25" t="s">
        <v>65</v>
      </c>
      <c r="J235" s="25" t="s">
        <v>321</v>
      </c>
      <c r="K235" s="25" t="str">
        <f>_xlfn.XLOOKUP(Q_Features[[#This Row],[feature_part]],Input[Feature ID],Input[Achieved (Y/N)],,0)</f>
        <v>No</v>
      </c>
      <c r="L235" s="25" t="str" cm="1">
        <f t="array" aca="1" ref="L235" ca="1">IFERROR(_xlfn.XLOOKUP(Q_Features[[#This Row],[Question]],_xlfn.CHOOSECOLS(_xlfn.ANCHORARRAY('Step 2 - Questionnaire'!A$35),1),OFFSET('Step 2 - Questionnaire'!$D$35,0,0,COUNTA('Step 2 - Questionnaire'!A:A),1),,0),"No")</f>
        <v>No</v>
      </c>
      <c r="N235" s="25" t="str">
        <f>_xlfn.XLOOKUP(Q_Features[[#This Row],[Question]],Q_Details[Question Summary],Q_Details[Parent Category],,0)</f>
        <v>Classes &amp; Training</v>
      </c>
      <c r="O235" s="25" t="str">
        <f>Q_Features[[#This Row],[feature_part]]&amp;"-"&amp;Q_Features[[#This Row],[Question]]</f>
        <v xml:space="preserve">M08.1-Restorative programming </v>
      </c>
    </row>
    <row r="236" spans="3:15" ht="15">
      <c r="C236" s="26" t="s">
        <v>146</v>
      </c>
      <c r="D236" s="26" t="s">
        <v>784</v>
      </c>
      <c r="I236" s="25" t="s">
        <v>64</v>
      </c>
      <c r="J236" s="25" t="s">
        <v>284</v>
      </c>
      <c r="K236" s="25" t="str">
        <f>_xlfn.XLOOKUP(Q_Features[[#This Row],[feature_part]],Input[Feature ID],Input[Achieved (Y/N)],,0)</f>
        <v>No</v>
      </c>
      <c r="L236" s="25" t="str" cm="1">
        <f t="array" aca="1" ref="L236" ca="1">IFERROR(_xlfn.XLOOKUP(Q_Features[[#This Row],[Question]],_xlfn.CHOOSECOLS(_xlfn.ANCHORARRAY('Step 2 - Questionnaire'!A$35),1),OFFSET('Step 2 - Questionnaire'!$D$35,0,0,COUNTA('Step 2 - Questionnaire'!A:A),1),,0),"No")</f>
        <v>No</v>
      </c>
      <c r="N236" s="25" t="str">
        <f>_xlfn.XLOOKUP(Q_Features[[#This Row],[Question]],Q_Details[Question Summary],Q_Details[Parent Category],,0)</f>
        <v>Interior Layout</v>
      </c>
      <c r="O236" s="25" t="str">
        <f>Q_Features[[#This Row],[feature_part]]&amp;"-"&amp;Q_Features[[#This Row],[Question]]</f>
        <v>M09.1-Workstation locations</v>
      </c>
    </row>
    <row r="237" spans="3:15" ht="15">
      <c r="C237" s="26" t="s">
        <v>145</v>
      </c>
      <c r="D237" s="26" t="s">
        <v>794</v>
      </c>
      <c r="I237" s="25" t="s">
        <v>64</v>
      </c>
      <c r="J237" s="25" t="s">
        <v>323</v>
      </c>
      <c r="K237" s="25" t="str">
        <f>_xlfn.XLOOKUP(Q_Features[[#This Row],[feature_part]],Input[Feature ID],Input[Achieved (Y/N)],,0)</f>
        <v>No</v>
      </c>
      <c r="L237" s="25" t="str" cm="1">
        <f t="array" aca="1" ref="L237" ca="1">IFERROR(_xlfn.XLOOKUP(Q_Features[[#This Row],[Question]],_xlfn.CHOOSECOLS(_xlfn.ANCHORARRAY('Step 2 - Questionnaire'!A$35),1),OFFSET('Step 2 - Questionnaire'!$D$35,0,0,COUNTA('Step 2 - Questionnaire'!A:A),1),,0),"No")</f>
        <v>No</v>
      </c>
      <c r="N237" s="25" t="str">
        <f>_xlfn.XLOOKUP(Q_Features[[#This Row],[Question]],Q_Details[Question Summary],Q_Details[Parent Category],,0)</f>
        <v>Interior Products</v>
      </c>
      <c r="O237" s="25" t="str">
        <f>Q_Features[[#This Row],[feature_part]]&amp;"-"&amp;Q_Features[[#This Row],[Question]]</f>
        <v>M09.1-Indoor Nature</v>
      </c>
    </row>
    <row r="238" spans="3:15" ht="30">
      <c r="C238" s="26" t="s">
        <v>144</v>
      </c>
      <c r="D238" s="26" t="s">
        <v>813</v>
      </c>
      <c r="I238" s="25" t="s">
        <v>63</v>
      </c>
      <c r="J238" s="25" t="s">
        <v>325</v>
      </c>
      <c r="K238" s="25" t="str">
        <f>_xlfn.XLOOKUP(Q_Features[[#This Row],[feature_part]],Input[Feature ID],Input[Achieved (Y/N)],,0)</f>
        <v>No</v>
      </c>
      <c r="L238" s="25" t="str" cm="1">
        <f t="array" aca="1" ref="L238" ca="1">IFERROR(_xlfn.XLOOKUP(Q_Features[[#This Row],[Question]],_xlfn.CHOOSECOLS(_xlfn.ANCHORARRAY('Step 2 - Questionnaire'!A$35),1),OFFSET('Step 2 - Questionnaire'!$D$35,0,0,COUNTA('Step 2 - Questionnaire'!A:A),1),,0),"No")</f>
        <v>No</v>
      </c>
      <c r="N238" s="25" t="str">
        <f>_xlfn.XLOOKUP(Q_Features[[#This Row],[Question]],Q_Details[Question Summary],Q_Details[Parent Category],,0)</f>
        <v>Exterior Design</v>
      </c>
      <c r="O238" s="25" t="str">
        <f>Q_Features[[#This Row],[feature_part]]&amp;"-"&amp;Q_Features[[#This Row],[Question]]</f>
        <v>M09.2-Outdoor Nature</v>
      </c>
    </row>
    <row r="239" spans="3:15" ht="15">
      <c r="C239" s="26" t="s">
        <v>143</v>
      </c>
      <c r="D239" s="26" t="s">
        <v>794</v>
      </c>
      <c r="I239" s="25" t="s">
        <v>63</v>
      </c>
      <c r="J239" s="25" t="s">
        <v>327</v>
      </c>
      <c r="K239" s="25" t="str">
        <f>_xlfn.XLOOKUP(Q_Features[[#This Row],[feature_part]],Input[Feature ID],Input[Achieved (Y/N)],,0)</f>
        <v>No</v>
      </c>
      <c r="L239" s="25" t="str" cm="1">
        <f t="array" aca="1" ref="L239" ca="1">IFERROR(_xlfn.XLOOKUP(Q_Features[[#This Row],[Question]],_xlfn.CHOOSECOLS(_xlfn.ANCHORARRAY('Step 2 - Questionnaire'!A$35),1),OFFSET('Step 2 - Questionnaire'!$D$35,0,0,COUNTA('Step 2 - Questionnaire'!A:A),1),,0),"No")</f>
        <v>No</v>
      </c>
      <c r="N239" s="25" t="str">
        <f>_xlfn.XLOOKUP(Q_Features[[#This Row],[Question]],Q_Details[Question Summary],Q_Details[Parent Category],,0)</f>
        <v>Neighborhood</v>
      </c>
      <c r="O239" s="25" t="str">
        <f>Q_Features[[#This Row],[feature_part]]&amp;"-"&amp;Q_Features[[#This Row],[Question]]</f>
        <v>M09.2-Nearby Nature</v>
      </c>
    </row>
    <row r="240" spans="3:15" ht="15">
      <c r="C240" s="26" t="s">
        <v>142</v>
      </c>
      <c r="D240" s="26" t="s">
        <v>794</v>
      </c>
      <c r="I240" s="25" t="s">
        <v>62</v>
      </c>
      <c r="J240" s="25" t="s">
        <v>328</v>
      </c>
      <c r="K240" s="25" t="str">
        <f>_xlfn.XLOOKUP(Q_Features[[#This Row],[feature_part]],Input[Feature ID],Input[Achieved (Y/N)],,0)</f>
        <v>No</v>
      </c>
      <c r="L240" s="25" t="str" cm="1">
        <f t="array" aca="1" ref="L240" ca="1">IFERROR(_xlfn.XLOOKUP(Q_Features[[#This Row],[Question]],_xlfn.CHOOSECOLS(_xlfn.ANCHORARRAY('Step 2 - Questionnaire'!A$35),1),OFFSET('Step 2 - Questionnaire'!$D$35,0,0,COUNTA('Step 2 - Questionnaire'!A:A),1),,0),"No")</f>
        <v>No</v>
      </c>
      <c r="N240" s="25" t="str">
        <f>_xlfn.XLOOKUP(Q_Features[[#This Row],[Question]],Q_Details[Question Summary],Q_Details[Parent Category],,0)</f>
        <v>Benefits &amp; Programs</v>
      </c>
      <c r="O240" s="25" t="str">
        <f>Q_Features[[#This Row],[feature_part]]&amp;"-"&amp;Q_Features[[#This Row],[Question]]</f>
        <v>M10.1-Tobacco cessaion resources</v>
      </c>
    </row>
    <row r="241" spans="3:15" ht="15">
      <c r="C241" s="26" t="s">
        <v>141</v>
      </c>
      <c r="D241" s="26" t="s">
        <v>794</v>
      </c>
      <c r="I241" s="25" t="s">
        <v>61</v>
      </c>
      <c r="J241" s="25" t="s">
        <v>330</v>
      </c>
      <c r="K241" s="25" t="str">
        <f>_xlfn.XLOOKUP(Q_Features[[#This Row],[feature_part]],Input[Feature ID],Input[Achieved (Y/N)],,0)</f>
        <v>No</v>
      </c>
      <c r="L241" s="25" t="str" cm="1">
        <f t="array" aca="1" ref="L241" ca="1">IFERROR(_xlfn.XLOOKUP(Q_Features[[#This Row],[Question]],_xlfn.CHOOSECOLS(_xlfn.ANCHORARRAY('Step 2 - Questionnaire'!A$35),1),OFFSET('Step 2 - Questionnaire'!$D$35,0,0,COUNTA('Step 2 - Questionnaire'!A:A),1),,0),"No")</f>
        <v>No</v>
      </c>
      <c r="N241" s="25" t="str">
        <f>_xlfn.XLOOKUP(Q_Features[[#This Row],[Question]],Q_Details[Question Summary],Q_Details[Parent Category],,0)</f>
        <v>Building/Company Policy</v>
      </c>
      <c r="O241" s="25" t="str">
        <f>Q_Features[[#This Row],[feature_part]]&amp;"-"&amp;Q_Features[[#This Row],[Question]]</f>
        <v>M10.2-Limit tobacco availability</v>
      </c>
    </row>
    <row r="242" spans="3:15" ht="15">
      <c r="C242" s="26" t="s">
        <v>140</v>
      </c>
      <c r="D242" s="26" t="s">
        <v>783</v>
      </c>
      <c r="I242" s="25" t="s">
        <v>60</v>
      </c>
      <c r="J242" s="25" t="s">
        <v>332</v>
      </c>
      <c r="K242" s="25" t="str">
        <f>_xlfn.XLOOKUP(Q_Features[[#This Row],[feature_part]],Input[Feature ID],Input[Achieved (Y/N)],,0)</f>
        <v>No</v>
      </c>
      <c r="L242" s="25" t="str" cm="1">
        <f t="array" aca="1" ref="L242" ca="1">IFERROR(_xlfn.XLOOKUP(Q_Features[[#This Row],[Question]],_xlfn.CHOOSECOLS(_xlfn.ANCHORARRAY('Step 2 - Questionnaire'!A$35),1),OFFSET('Step 2 - Questionnaire'!$D$35,0,0,COUNTA('Step 2 - Questionnaire'!A:A),1),,0),"No")</f>
        <v>No</v>
      </c>
      <c r="N242" s="25" t="str">
        <f>_xlfn.XLOOKUP(Q_Features[[#This Row],[Question]],Q_Details[Question Summary],Q_Details[Parent Category],,0)</f>
        <v>Classes &amp; Training</v>
      </c>
      <c r="O242" s="25" t="str">
        <f>Q_Features[[#This Row],[feature_part]]&amp;"-"&amp;Q_Features[[#This Row],[Question]]</f>
        <v xml:space="preserve">M11.1-Substance use education </v>
      </c>
    </row>
    <row r="243" spans="3:15" ht="15">
      <c r="C243" s="26" t="s">
        <v>139</v>
      </c>
      <c r="D243" s="26" t="s">
        <v>814</v>
      </c>
      <c r="I243" s="25" t="s">
        <v>59</v>
      </c>
      <c r="J243" s="25" t="s">
        <v>333</v>
      </c>
      <c r="K243" s="25" t="str">
        <f>_xlfn.XLOOKUP(Q_Features[[#This Row],[feature_part]],Input[Feature ID],Input[Achieved (Y/N)],,0)</f>
        <v>No</v>
      </c>
      <c r="L243" s="25" t="str" cm="1">
        <f t="array" aca="1" ref="L243" ca="1">IFERROR(_xlfn.XLOOKUP(Q_Features[[#This Row],[Question]],_xlfn.CHOOSECOLS(_xlfn.ANCHORARRAY('Step 2 - Questionnaire'!A$35),1),OFFSET('Step 2 - Questionnaire'!$D$35,0,0,COUNTA('Step 2 - Questionnaire'!A:A),1),,0),"No")</f>
        <v>No</v>
      </c>
      <c r="N243" s="25" t="str">
        <f>_xlfn.XLOOKUP(Q_Features[[#This Row],[Question]],Q_Details[Question Summary],Q_Details[Parent Category],,0)</f>
        <v>Benefits &amp; Programs</v>
      </c>
      <c r="O243" s="25" t="str">
        <f>Q_Features[[#This Row],[feature_part]]&amp;"-"&amp;Q_Features[[#This Row],[Question]]</f>
        <v>M11.2-Substance use and addiction services</v>
      </c>
    </row>
    <row r="244" spans="3:15" ht="30">
      <c r="C244" s="26" t="s">
        <v>138</v>
      </c>
      <c r="D244" s="26" t="s">
        <v>802</v>
      </c>
      <c r="I244" s="25" t="s">
        <v>58</v>
      </c>
      <c r="J244" s="25" t="s">
        <v>382</v>
      </c>
      <c r="K244" s="25" t="str">
        <f>_xlfn.XLOOKUP(Q_Features[[#This Row],[feature_part]],Input[Feature ID],Input[Achieved (Y/N)],,0)</f>
        <v>Yes</v>
      </c>
      <c r="L244" s="25" t="str" cm="1">
        <f t="array" aca="1" ref="L244" ca="1">IFERROR(_xlfn.XLOOKUP(Q_Features[[#This Row],[Question]],_xlfn.CHOOSECOLS(_xlfn.ANCHORARRAY('Step 2 - Questionnaire'!A$35),1),OFFSET('Step 2 - Questionnaire'!$D$35,0,0,COUNTA('Step 2 - Questionnaire'!A:A),1),,0),"No")</f>
        <v>No</v>
      </c>
      <c r="N244" s="25" t="str">
        <f>_xlfn.XLOOKUP(Q_Features[[#This Row],[Question]],Q_Details[Question Summary],Q_Details[Parent Category],,0)</f>
        <v>Classes &amp; Training</v>
      </c>
      <c r="O244" s="25" t="str">
        <f>Q_Features[[#This Row],[feature_part]]&amp;"-"&amp;Q_Features[[#This Row],[Question]]</f>
        <v>C01.1-WELL Communications</v>
      </c>
    </row>
    <row r="245" spans="3:15" ht="15">
      <c r="C245" s="26" t="s">
        <v>137</v>
      </c>
      <c r="D245" s="26" t="s">
        <v>794</v>
      </c>
      <c r="I245" s="25" t="s">
        <v>57</v>
      </c>
      <c r="J245" s="25" t="s">
        <v>382</v>
      </c>
      <c r="K245" s="25" t="str">
        <f>_xlfn.XLOOKUP(Q_Features[[#This Row],[feature_part]],Input[Feature ID],Input[Achieved (Y/N)],,0)</f>
        <v>Yes</v>
      </c>
      <c r="L245" s="25" t="str" cm="1">
        <f t="array" aca="1" ref="L245" ca="1">IFERROR(_xlfn.XLOOKUP(Q_Features[[#This Row],[Question]],_xlfn.CHOOSECOLS(_xlfn.ANCHORARRAY('Step 2 - Questionnaire'!A$35),1),OFFSET('Step 2 - Questionnaire'!$D$35,0,0,COUNTA('Step 2 - Questionnaire'!A:A),1),,0),"No")</f>
        <v>No</v>
      </c>
      <c r="N245" s="25" t="str">
        <f>_xlfn.XLOOKUP(Q_Features[[#This Row],[Question]],Q_Details[Question Summary],Q_Details[Parent Category],,0)</f>
        <v>Classes &amp; Training</v>
      </c>
      <c r="O245" s="25" t="str">
        <f>Q_Features[[#This Row],[feature_part]]&amp;"-"&amp;Q_Features[[#This Row],[Question]]</f>
        <v>C02.1-WELL Communications</v>
      </c>
    </row>
    <row r="246" spans="3:15" ht="30">
      <c r="C246" s="26" t="s">
        <v>136</v>
      </c>
      <c r="D246" s="26" t="s">
        <v>815</v>
      </c>
      <c r="I246" s="25" t="s">
        <v>56</v>
      </c>
      <c r="J246" s="25" t="s">
        <v>384</v>
      </c>
      <c r="K246" s="25" t="str">
        <f>_xlfn.XLOOKUP(Q_Features[[#This Row],[feature_part]],Input[Feature ID],Input[Achieved (Y/N)],,0)</f>
        <v>Yes</v>
      </c>
      <c r="L246" s="25" t="str" cm="1">
        <f t="array" aca="1" ref="L246" ca="1">IFERROR(_xlfn.XLOOKUP(Q_Features[[#This Row],[Question]],_xlfn.CHOOSECOLS(_xlfn.ANCHORARRAY('Step 2 - Questionnaire'!A$35),1),OFFSET('Step 2 - Questionnaire'!$D$35,0,0,COUNTA('Step 2 - Questionnaire'!A:A),1),,0),"No")</f>
        <v>No</v>
      </c>
      <c r="N246" s="25" t="str">
        <f>_xlfn.XLOOKUP(Q_Features[[#This Row],[Question]],Q_Details[Question Summary],Q_Details[Parent Category],,0)</f>
        <v>Organizational</v>
      </c>
      <c r="O246" s="25" t="str">
        <f>Q_Features[[#This Row],[feature_part]]&amp;"-"&amp;Q_Features[[#This Row],[Question]]</f>
        <v>C02.2-Mission</v>
      </c>
    </row>
    <row r="247" spans="3:15" ht="15">
      <c r="C247" s="26" t="s">
        <v>135</v>
      </c>
      <c r="D247" s="26" t="s">
        <v>783</v>
      </c>
      <c r="I247" s="25" t="s">
        <v>55</v>
      </c>
      <c r="J247" s="25" t="s">
        <v>348</v>
      </c>
      <c r="K247" s="25" t="str">
        <f>_xlfn.XLOOKUP(Q_Features[[#This Row],[feature_part]],Input[Feature ID],Input[Achieved (Y/N)],,0)</f>
        <v>Yes</v>
      </c>
      <c r="L247" s="25" t="str" cm="1">
        <f t="array" aca="1" ref="L247" ca="1">IFERROR(_xlfn.XLOOKUP(Q_Features[[#This Row],[Question]],_xlfn.CHOOSECOLS(_xlfn.ANCHORARRAY('Step 2 - Questionnaire'!A$35),1),OFFSET('Step 2 - Questionnaire'!$D$35,0,0,COUNTA('Step 2 - Questionnaire'!A:A),1),,0),"No")</f>
        <v>No</v>
      </c>
      <c r="N247" s="25" t="str">
        <f>_xlfn.XLOOKUP(Q_Features[[#This Row],[Question]],Q_Details[Question Summary],Q_Details[Parent Category],,0)</f>
        <v>Emergency Planning</v>
      </c>
      <c r="O247" s="25" t="str">
        <f>Q_Features[[#This Row],[feature_part]]&amp;"-"&amp;Q_Features[[#This Row],[Question]]</f>
        <v>C03.1-Emergency Plans</v>
      </c>
    </row>
    <row r="248" spans="3:15" ht="15">
      <c r="C248" s="26" t="s">
        <v>134</v>
      </c>
      <c r="D248" s="26" t="s">
        <v>783</v>
      </c>
      <c r="I248" s="25" t="s">
        <v>48</v>
      </c>
      <c r="J248" s="25" t="s">
        <v>439</v>
      </c>
      <c r="K248" s="25" t="str">
        <f>_xlfn.XLOOKUP(Q_Features[[#This Row],[feature_part]],Input[Feature ID],Input[Achieved (Y/N)],,0)</f>
        <v>No</v>
      </c>
      <c r="L248" s="25" t="str" cm="1">
        <f t="array" aca="1" ref="L248" ca="1">IFERROR(_xlfn.XLOOKUP(Q_Features[[#This Row],[Question]],_xlfn.CHOOSECOLS(_xlfn.ANCHORARRAY('Step 2 - Questionnaire'!A$35),1),OFFSET('Step 2 - Questionnaire'!$D$35,0,0,COUNTA('Step 2 - Questionnaire'!A:A),1),,0),"No")</f>
        <v>No</v>
      </c>
      <c r="N248" s="25" t="str">
        <f>_xlfn.XLOOKUP(Q_Features[[#This Row],[Question]],Q_Details[Question Summary],Q_Details[Parent Category],,0)</f>
        <v>Benefits &amp; Programs</v>
      </c>
      <c r="O248" s="25" t="str">
        <f>Q_Features[[#This Row],[feature_part]]&amp;"-"&amp;Q_Features[[#This Row],[Question]]</f>
        <v>C06.1-Health Benefits</v>
      </c>
    </row>
    <row r="249" spans="3:15" ht="15">
      <c r="C249" s="26" t="s">
        <v>133</v>
      </c>
      <c r="D249" s="26" t="s">
        <v>816</v>
      </c>
      <c r="I249" s="25" t="s">
        <v>47</v>
      </c>
      <c r="J249" s="25" t="s">
        <v>439</v>
      </c>
      <c r="K249" s="25" t="str">
        <f>_xlfn.XLOOKUP(Q_Features[[#This Row],[feature_part]],Input[Feature ID],Input[Achieved (Y/N)],,0)</f>
        <v>No</v>
      </c>
      <c r="L249" s="25" t="str" cm="1">
        <f t="array" aca="1" ref="L249" ca="1">IFERROR(_xlfn.XLOOKUP(Q_Features[[#This Row],[Question]],_xlfn.CHOOSECOLS(_xlfn.ANCHORARRAY('Step 2 - Questionnaire'!A$35),1),OFFSET('Step 2 - Questionnaire'!$D$35,0,0,COUNTA('Step 2 - Questionnaire'!A:A),1),,0),"No")</f>
        <v>No</v>
      </c>
      <c r="N249" s="25" t="str">
        <f>_xlfn.XLOOKUP(Q_Features[[#This Row],[Question]],Q_Details[Question Summary],Q_Details[Parent Category],,0)</f>
        <v>Benefits &amp; Programs</v>
      </c>
      <c r="O249" s="25" t="str">
        <f>Q_Features[[#This Row],[feature_part]]&amp;"-"&amp;Q_Features[[#This Row],[Question]]</f>
        <v>C06.2-Health Benefits</v>
      </c>
    </row>
    <row r="250" spans="3:15" ht="30">
      <c r="C250" s="26" t="s">
        <v>132</v>
      </c>
      <c r="D250" s="26" t="s">
        <v>817</v>
      </c>
      <c r="I250" s="25" t="s">
        <v>46</v>
      </c>
      <c r="J250" s="25" t="s">
        <v>304</v>
      </c>
      <c r="K250" s="25" t="str">
        <f>_xlfn.XLOOKUP(Q_Features[[#This Row],[feature_part]],Input[Feature ID],Input[Achieved (Y/N)],,0)</f>
        <v>No</v>
      </c>
      <c r="L250" s="25" t="str" cm="1">
        <f t="array" aca="1" ref="L250" ca="1">IFERROR(_xlfn.XLOOKUP(Q_Features[[#This Row],[Question]],_xlfn.CHOOSECOLS(_xlfn.ANCHORARRAY('Step 2 - Questionnaire'!A$35),1),OFFSET('Step 2 - Questionnaire'!$D$35,0,0,COUNTA('Step 2 - Questionnaire'!A:A),1),,0),"No")</f>
        <v>No</v>
      </c>
      <c r="N250" s="25" t="str">
        <f>_xlfn.XLOOKUP(Q_Features[[#This Row],[Question]],Q_Details[Question Summary],Q_Details[Parent Category],,0)</f>
        <v>Time Off &amp; Leave</v>
      </c>
      <c r="O250" s="25" t="str">
        <f>Q_Features[[#This Row],[feature_part]]&amp;"-"&amp;Q_Features[[#This Row],[Question]]</f>
        <v xml:space="preserve">C06.3-Sick leave </v>
      </c>
    </row>
    <row r="251" spans="3:15" ht="45">
      <c r="C251" s="26" t="s">
        <v>131</v>
      </c>
      <c r="D251" s="26" t="s">
        <v>818</v>
      </c>
      <c r="I251" s="25" t="s">
        <v>45</v>
      </c>
      <c r="J251" s="25" t="s">
        <v>306</v>
      </c>
      <c r="K251" s="25" t="str">
        <f>_xlfn.XLOOKUP(Q_Features[[#This Row],[feature_part]],Input[Feature ID],Input[Achieved (Y/N)],,0)</f>
        <v>No</v>
      </c>
      <c r="L251" s="25" t="str" cm="1">
        <f t="array" aca="1" ref="L251" ca="1">IFERROR(_xlfn.XLOOKUP(Q_Features[[#This Row],[Question]],_xlfn.CHOOSECOLS(_xlfn.ANCHORARRAY('Step 2 - Questionnaire'!A$35),1),OFFSET('Step 2 - Questionnaire'!$D$35,0,0,COUNTA('Step 2 - Questionnaire'!A:A),1),,0),"No")</f>
        <v>No</v>
      </c>
      <c r="N251" s="25" t="str">
        <f>_xlfn.XLOOKUP(Q_Features[[#This Row],[Question]],Q_Details[Question Summary],Q_Details[Parent Category],,0)</f>
        <v>Benefits &amp; Programs</v>
      </c>
      <c r="O251" s="25" t="str">
        <f>Q_Features[[#This Row],[feature_part]]&amp;"-"&amp;Q_Features[[#This Row],[Question]]</f>
        <v xml:space="preserve">C06.4-Immunizations </v>
      </c>
    </row>
    <row r="252" spans="3:15" ht="15">
      <c r="C252" s="26" t="s">
        <v>130</v>
      </c>
      <c r="D252" s="26" t="s">
        <v>782</v>
      </c>
      <c r="I252" s="25" t="s">
        <v>44</v>
      </c>
      <c r="J252" s="25" t="s">
        <v>439</v>
      </c>
      <c r="K252" s="25" t="str">
        <f>_xlfn.XLOOKUP(Q_Features[[#This Row],[feature_part]],Input[Feature ID],Input[Achieved (Y/N)],,0)</f>
        <v>No</v>
      </c>
      <c r="L252" s="25" t="str" cm="1">
        <f t="array" aca="1" ref="L252" ca="1">IFERROR(_xlfn.XLOOKUP(Q_Features[[#This Row],[Question]],_xlfn.CHOOSECOLS(_xlfn.ANCHORARRAY('Step 2 - Questionnaire'!A$35),1),OFFSET('Step 2 - Questionnaire'!$D$35,0,0,COUNTA('Step 2 - Questionnaire'!A:A),1),,0),"No")</f>
        <v>No</v>
      </c>
      <c r="N252" s="25" t="str">
        <f>_xlfn.XLOOKUP(Q_Features[[#This Row],[Question]],Q_Details[Question Summary],Q_Details[Parent Category],,0)</f>
        <v>Benefits &amp; Programs</v>
      </c>
      <c r="O252" s="25" t="str">
        <f>Q_Features[[#This Row],[feature_part]]&amp;"-"&amp;Q_Features[[#This Row],[Question]]</f>
        <v>C06.5-Health Benefits</v>
      </c>
    </row>
    <row r="253" spans="3:15" ht="15">
      <c r="C253" s="26" t="s">
        <v>129</v>
      </c>
      <c r="D253" s="26" t="s">
        <v>819</v>
      </c>
      <c r="I253" s="25" t="s">
        <v>43</v>
      </c>
      <c r="J253" s="25" t="s">
        <v>368</v>
      </c>
      <c r="K253" s="25" t="str">
        <f>_xlfn.XLOOKUP(Q_Features[[#This Row],[feature_part]],Input[Feature ID],Input[Achieved (Y/N)],,0)</f>
        <v>No</v>
      </c>
      <c r="L253" s="25" t="str" cm="1">
        <f t="array" aca="1" ref="L253" ca="1">IFERROR(_xlfn.XLOOKUP(Q_Features[[#This Row],[Question]],_xlfn.CHOOSECOLS(_xlfn.ANCHORARRAY('Step 2 - Questionnaire'!A$35),1),OFFSET('Step 2 - Questionnaire'!$D$35,0,0,COUNTA('Step 2 - Questionnaire'!A:A),1),,0),"No")</f>
        <v>No</v>
      </c>
      <c r="N253" s="25" t="str">
        <f>_xlfn.XLOOKUP(Q_Features[[#This Row],[Question]],Q_Details[Question Summary],Q_Details[Parent Category],,0)</f>
        <v>Classes &amp; Training</v>
      </c>
      <c r="O253" s="25" t="str">
        <f>Q_Features[[#This Row],[feature_part]]&amp;"-"&amp;Q_Features[[#This Row],[Question]]</f>
        <v>C07.1-Mental health education</v>
      </c>
    </row>
    <row r="254" spans="3:15" ht="15">
      <c r="C254" s="26" t="s">
        <v>128</v>
      </c>
      <c r="D254" s="26" t="s">
        <v>794</v>
      </c>
      <c r="I254" s="25" t="s">
        <v>43</v>
      </c>
      <c r="J254" s="25" t="s">
        <v>872</v>
      </c>
      <c r="K254" s="25" t="str">
        <f>_xlfn.XLOOKUP(Q_Features[[#This Row],[feature_part]],Input[Feature ID],Input[Achieved (Y/N)],,0)</f>
        <v>No</v>
      </c>
      <c r="L254" s="25" t="str" cm="1">
        <f t="array" aca="1" ref="L254" ca="1">IFERROR(_xlfn.XLOOKUP(Q_Features[[#This Row],[Question]],_xlfn.CHOOSECOLS(_xlfn.ANCHORARRAY('Step 2 - Questionnaire'!A$35),1),OFFSET('Step 2 - Questionnaire'!$D$35,0,0,COUNTA('Step 2 - Questionnaire'!A:A),1),,0),"No")</f>
        <v>No</v>
      </c>
      <c r="N254" s="25" t="str">
        <f>_xlfn.XLOOKUP(Q_Features[[#This Row],[Question]],Q_Details[Question Summary],Q_Details[Parent Category],,0)</f>
        <v>Classes &amp; Training</v>
      </c>
      <c r="O254" s="25" t="str">
        <f>Q_Features[[#This Row],[feature_part]]&amp;"-"&amp;Q_Features[[#This Row],[Question]]</f>
        <v>C07.1-Bias &amp; discrimination training</v>
      </c>
    </row>
    <row r="255" spans="3:15" ht="15">
      <c r="C255" s="26" t="s">
        <v>127</v>
      </c>
      <c r="D255" s="26" t="s">
        <v>820</v>
      </c>
      <c r="I255" s="25" t="s">
        <v>43</v>
      </c>
      <c r="J255" s="25" t="s">
        <v>332</v>
      </c>
      <c r="K255" s="25" t="str">
        <f>_xlfn.XLOOKUP(Q_Features[[#This Row],[feature_part]],Input[Feature ID],Input[Achieved (Y/N)],,0)</f>
        <v>No</v>
      </c>
      <c r="L255" s="25" t="str" cm="1">
        <f t="array" aca="1" ref="L255" ca="1">IFERROR(_xlfn.XLOOKUP(Q_Features[[#This Row],[Question]],_xlfn.CHOOSECOLS(_xlfn.ANCHORARRAY('Step 2 - Questionnaire'!A$35),1),OFFSET('Step 2 - Questionnaire'!$D$35,0,0,COUNTA('Step 2 - Questionnaire'!A:A),1),,0),"No")</f>
        <v>No</v>
      </c>
      <c r="N255" s="25" t="str">
        <f>_xlfn.XLOOKUP(Q_Features[[#This Row],[Question]],Q_Details[Question Summary],Q_Details[Parent Category],,0)</f>
        <v>Classes &amp; Training</v>
      </c>
      <c r="O255" s="25" t="str">
        <f>Q_Features[[#This Row],[feature_part]]&amp;"-"&amp;Q_Features[[#This Row],[Question]]</f>
        <v xml:space="preserve">C07.1-Substance use education </v>
      </c>
    </row>
    <row r="256" spans="3:15" ht="15">
      <c r="C256" s="26" t="s">
        <v>126</v>
      </c>
      <c r="D256" s="26" t="s">
        <v>820</v>
      </c>
      <c r="I256" s="25" t="s">
        <v>43</v>
      </c>
      <c r="J256" s="25" t="s">
        <v>321</v>
      </c>
      <c r="K256" s="25" t="str">
        <f>_xlfn.XLOOKUP(Q_Features[[#This Row],[feature_part]],Input[Feature ID],Input[Achieved (Y/N)],,0)</f>
        <v>No</v>
      </c>
      <c r="L256" s="25" t="str" cm="1">
        <f t="array" aca="1" ref="L256" ca="1">IFERROR(_xlfn.XLOOKUP(Q_Features[[#This Row],[Question]],_xlfn.CHOOSECOLS(_xlfn.ANCHORARRAY('Step 2 - Questionnaire'!A$35),1),OFFSET('Step 2 - Questionnaire'!$D$35,0,0,COUNTA('Step 2 - Questionnaire'!A:A),1),,0),"No")</f>
        <v>No</v>
      </c>
      <c r="N256" s="25" t="str">
        <f>_xlfn.XLOOKUP(Q_Features[[#This Row],[Question]],Q_Details[Question Summary],Q_Details[Parent Category],,0)</f>
        <v>Classes &amp; Training</v>
      </c>
      <c r="O256" s="25" t="str">
        <f>Q_Features[[#This Row],[feature_part]]&amp;"-"&amp;Q_Features[[#This Row],[Question]]</f>
        <v xml:space="preserve">C07.1-Restorative programming </v>
      </c>
    </row>
    <row r="257" spans="3:15" ht="15">
      <c r="C257" s="26" t="s">
        <v>125</v>
      </c>
      <c r="D257" s="26" t="s">
        <v>783</v>
      </c>
      <c r="I257" s="25" t="s">
        <v>43</v>
      </c>
      <c r="J257" s="25" t="s">
        <v>499</v>
      </c>
      <c r="K257" s="25" t="str">
        <f>_xlfn.XLOOKUP(Q_Features[[#This Row],[feature_part]],Input[Feature ID],Input[Achieved (Y/N)],,0)</f>
        <v>No</v>
      </c>
      <c r="L257" s="25" t="str" cm="1">
        <f t="array" aca="1" ref="L257" ca="1">IFERROR(_xlfn.XLOOKUP(Q_Features[[#This Row],[Question]],_xlfn.CHOOSECOLS(_xlfn.ANCHORARRAY('Step 2 - Questionnaire'!A$35),1),OFFSET('Step 2 - Questionnaire'!$D$35,0,0,COUNTA('Step 2 - Questionnaire'!A:A),1),,0),"No")</f>
        <v>No</v>
      </c>
      <c r="N257" s="25" t="str">
        <f>_xlfn.XLOOKUP(Q_Features[[#This Row],[Question]],Q_Details[Question Summary],Q_Details[Parent Category],,0)</f>
        <v>Classes &amp; Training</v>
      </c>
      <c r="O257" s="25" t="str">
        <f>Q_Features[[#This Row],[feature_part]]&amp;"-"&amp;Q_Features[[#This Row],[Question]]</f>
        <v>C07.1-Nutrition education</v>
      </c>
    </row>
    <row r="258" spans="3:15" ht="15">
      <c r="C258" s="26" t="s">
        <v>124</v>
      </c>
      <c r="D258" s="26" t="s">
        <v>794</v>
      </c>
      <c r="I258" s="25" t="s">
        <v>43</v>
      </c>
      <c r="J258" s="25" t="s">
        <v>875</v>
      </c>
      <c r="K258" s="25" t="str">
        <f>_xlfn.XLOOKUP(Q_Features[[#This Row],[feature_part]],Input[Feature ID],Input[Achieved (Y/N)],,0)</f>
        <v>No</v>
      </c>
      <c r="L258" s="25" t="str" cm="1">
        <f t="array" aca="1" ref="L258" ca="1">IFERROR(_xlfn.XLOOKUP(Q_Features[[#This Row],[Question]],_xlfn.CHOOSECOLS(_xlfn.ANCHORARRAY('Step 2 - Questionnaire'!A$35),1),OFFSET('Step 2 - Questionnaire'!$D$35,0,0,COUNTA('Step 2 - Questionnaire'!A:A),1),,0),"No")</f>
        <v>No</v>
      </c>
      <c r="N258" s="25" t="str">
        <f>_xlfn.XLOOKUP(Q_Features[[#This Row],[Question]],Q_Details[Question Summary],Q_Details[Parent Category],,0)</f>
        <v>Staffing</v>
      </c>
      <c r="O258" s="25" t="str">
        <f>Q_Features[[#This Row],[feature_part]]&amp;"-"&amp;Q_Features[[#This Row],[Question]]</f>
        <v>C07.1-Health &amp; well-being leadership</v>
      </c>
    </row>
    <row r="259" spans="3:15" ht="15">
      <c r="C259" s="26" t="s">
        <v>123</v>
      </c>
      <c r="D259" s="26" t="s">
        <v>794</v>
      </c>
      <c r="I259" s="25" t="s">
        <v>42</v>
      </c>
      <c r="J259" s="25" t="s">
        <v>875</v>
      </c>
      <c r="K259" s="25" t="str">
        <f>_xlfn.XLOOKUP(Q_Features[[#This Row],[feature_part]],Input[Feature ID],Input[Achieved (Y/N)],,0)</f>
        <v>No</v>
      </c>
      <c r="L259" s="25" t="str" cm="1">
        <f t="array" aca="1" ref="L259" ca="1">IFERROR(_xlfn.XLOOKUP(Q_Features[[#This Row],[Question]],_xlfn.CHOOSECOLS(_xlfn.ANCHORARRAY('Step 2 - Questionnaire'!A$35),1),OFFSET('Step 2 - Questionnaire'!$D$35,0,0,COUNTA('Step 2 - Questionnaire'!A:A),1),,0),"No")</f>
        <v>No</v>
      </c>
      <c r="N259" s="25" t="str">
        <f>_xlfn.XLOOKUP(Q_Features[[#This Row],[Question]],Q_Details[Question Summary],Q_Details[Parent Category],,0)</f>
        <v>Staffing</v>
      </c>
      <c r="O259" s="25" t="str">
        <f>Q_Features[[#This Row],[feature_part]]&amp;"-"&amp;Q_Features[[#This Row],[Question]]</f>
        <v>C07.2-Health &amp; well-being leadership</v>
      </c>
    </row>
    <row r="260" spans="3:15" ht="15">
      <c r="C260" s="26" t="s">
        <v>122</v>
      </c>
      <c r="D260" s="26" t="s">
        <v>820</v>
      </c>
      <c r="I260" s="25" t="s">
        <v>41</v>
      </c>
      <c r="J260" s="25" t="s">
        <v>310</v>
      </c>
      <c r="K260" s="25" t="str">
        <f>_xlfn.XLOOKUP(Q_Features[[#This Row],[feature_part]],Input[Feature ID],Input[Achieved (Y/N)],,0)</f>
        <v>No</v>
      </c>
      <c r="L260" s="25" t="str" cm="1">
        <f t="array" aca="1" ref="L260" ca="1">IFERROR(_xlfn.XLOOKUP(Q_Features[[#This Row],[Question]],_xlfn.CHOOSECOLS(_xlfn.ANCHORARRAY('Step 2 - Questionnaire'!A$35),1),OFFSET('Step 2 - Questionnaire'!$D$35,0,0,COUNTA('Step 2 - Questionnaire'!A:A),1),,0),"No")</f>
        <v>No</v>
      </c>
      <c r="N260" s="25" t="str">
        <f>_xlfn.XLOOKUP(Q_Features[[#This Row],[Question]],Q_Details[Question Summary],Q_Details[Parent Category],,0)</f>
        <v>Time Off &amp; Leave</v>
      </c>
      <c r="O260" s="25" t="str">
        <f>Q_Features[[#This Row],[feature_part]]&amp;"-"&amp;Q_Features[[#This Row],[Question]]</f>
        <v xml:space="preserve">C08.1-Parental leave </v>
      </c>
    </row>
    <row r="261" spans="3:15" ht="30">
      <c r="C261" s="26" t="s">
        <v>121</v>
      </c>
      <c r="D261" s="26" t="s">
        <v>821</v>
      </c>
      <c r="I261" s="25" t="s">
        <v>40</v>
      </c>
      <c r="J261" s="25" t="s">
        <v>312</v>
      </c>
      <c r="K261" s="25" t="str">
        <f>_xlfn.XLOOKUP(Q_Features[[#This Row],[feature_part]],Input[Feature ID],Input[Achieved (Y/N)],,0)</f>
        <v>No</v>
      </c>
      <c r="L261" s="25" t="str" cm="1">
        <f t="array" aca="1" ref="L261" ca="1">IFERROR(_xlfn.XLOOKUP(Q_Features[[#This Row],[Question]],_xlfn.CHOOSECOLS(_xlfn.ANCHORARRAY('Step 2 - Questionnaire'!A$35),1),OFFSET('Step 2 - Questionnaire'!$D$35,0,0,COUNTA('Step 2 - Questionnaire'!A:A),1),,0),"No")</f>
        <v>No</v>
      </c>
      <c r="N261" s="25" t="str">
        <f>_xlfn.XLOOKUP(Q_Features[[#This Row],[Question]],Q_Details[Question Summary],Q_Details[Parent Category],,0)</f>
        <v>Benefits &amp; Programs</v>
      </c>
      <c r="O261" s="25" t="str">
        <f>Q_Features[[#This Row],[feature_part]]&amp;"-"&amp;Q_Features[[#This Row],[Question]]</f>
        <v xml:space="preserve">C09.1-Breastfeeding support </v>
      </c>
    </row>
    <row r="262" spans="3:15" ht="30">
      <c r="C262" s="26" t="s">
        <v>120</v>
      </c>
      <c r="D262" s="26" t="s">
        <v>822</v>
      </c>
      <c r="I262" s="25" t="s">
        <v>39</v>
      </c>
      <c r="J262" s="25" t="s">
        <v>314</v>
      </c>
      <c r="K262" s="25" t="str">
        <f>_xlfn.XLOOKUP(Q_Features[[#This Row],[feature_part]],Input[Feature ID],Input[Achieved (Y/N)],,0)</f>
        <v>No</v>
      </c>
      <c r="L262" s="25" t="str" cm="1">
        <f t="array" aca="1" ref="L262" ca="1">IFERROR(_xlfn.XLOOKUP(Q_Features[[#This Row],[Question]],_xlfn.CHOOSECOLS(_xlfn.ANCHORARRAY('Step 2 - Questionnaire'!A$35),1),OFFSET('Step 2 - Questionnaire'!$D$35,0,0,COUNTA('Step 2 - Questionnaire'!A:A),1),,0),"No")</f>
        <v>No</v>
      </c>
      <c r="N262" s="25" t="str">
        <f>_xlfn.XLOOKUP(Q_Features[[#This Row],[Question]],Q_Details[Question Summary],Q_Details[Parent Category],,0)</f>
        <v>Specialized Spaces</v>
      </c>
      <c r="O262" s="25" t="str">
        <f>Q_Features[[#This Row],[feature_part]]&amp;"-"&amp;Q_Features[[#This Row],[Question]]</f>
        <v xml:space="preserve">C09.2-Lactation room </v>
      </c>
    </row>
    <row r="263" spans="3:15" ht="15">
      <c r="C263" s="26" t="s">
        <v>119</v>
      </c>
      <c r="D263" s="26" t="s">
        <v>823</v>
      </c>
      <c r="I263" s="25" t="s">
        <v>38</v>
      </c>
      <c r="J263" s="25" t="s">
        <v>316</v>
      </c>
      <c r="K263" s="25" t="str">
        <f>_xlfn.XLOOKUP(Q_Features[[#This Row],[feature_part]],Input[Feature ID],Input[Achieved (Y/N)],,0)</f>
        <v>No</v>
      </c>
      <c r="L263" s="25" t="str" cm="1">
        <f t="array" aca="1" ref="L263" ca="1">IFERROR(_xlfn.XLOOKUP(Q_Features[[#This Row],[Question]],_xlfn.CHOOSECOLS(_xlfn.ANCHORARRAY('Step 2 - Questionnaire'!A$35),1),OFFSET('Step 2 - Questionnaire'!$D$35,0,0,COUNTA('Step 2 - Questionnaire'!A:A),1),,0),"No")</f>
        <v>No</v>
      </c>
      <c r="N263" s="25" t="str">
        <f>_xlfn.XLOOKUP(Q_Features[[#This Row],[Question]],Q_Details[Question Summary],Q_Details[Parent Category],,0)</f>
        <v>Benefits &amp; Programs</v>
      </c>
      <c r="O263" s="25" t="str">
        <f>Q_Features[[#This Row],[feature_part]]&amp;"-"&amp;Q_Features[[#This Row],[Question]]</f>
        <v xml:space="preserve">C10.1-Childcare support </v>
      </c>
    </row>
    <row r="264" spans="3:15" ht="15">
      <c r="C264" s="26" t="s">
        <v>118</v>
      </c>
      <c r="D264" s="26" t="s">
        <v>823</v>
      </c>
      <c r="I264" s="25" t="s">
        <v>37</v>
      </c>
      <c r="J264" s="25" t="s">
        <v>318</v>
      </c>
      <c r="K264" s="25" t="str">
        <f>_xlfn.XLOOKUP(Q_Features[[#This Row],[feature_part]],Input[Feature ID],Input[Achieved (Y/N)],,0)</f>
        <v>No</v>
      </c>
      <c r="L264" s="25" t="str" cm="1">
        <f t="array" aca="1" ref="L264" ca="1">IFERROR(_xlfn.XLOOKUP(Q_Features[[#This Row],[Question]],_xlfn.CHOOSECOLS(_xlfn.ANCHORARRAY('Step 2 - Questionnaire'!A$35),1),OFFSET('Step 2 - Questionnaire'!$D$35,0,0,COUNTA('Step 2 - Questionnaire'!A:A),1),,0),"No")</f>
        <v>No</v>
      </c>
      <c r="N264" s="25" t="str">
        <f>_xlfn.XLOOKUP(Q_Features[[#This Row],[Question]],Q_Details[Question Summary],Q_Details[Parent Category],,0)</f>
        <v>Time Off &amp; Leave</v>
      </c>
      <c r="O264" s="25" t="str">
        <f>Q_Features[[#This Row],[feature_part]]&amp;"-"&amp;Q_Features[[#This Row],[Question]]</f>
        <v>C10.2-Family leave</v>
      </c>
    </row>
    <row r="265" spans="3:15" ht="15">
      <c r="C265" s="26" t="s">
        <v>117</v>
      </c>
      <c r="D265" s="26" t="s">
        <v>847</v>
      </c>
      <c r="I265" s="25" t="s">
        <v>36</v>
      </c>
      <c r="J265" s="25" t="s">
        <v>318</v>
      </c>
      <c r="K265" s="25" t="str">
        <f>_xlfn.XLOOKUP(Q_Features[[#This Row],[feature_part]],Input[Feature ID],Input[Achieved (Y/N)],,0)</f>
        <v>No</v>
      </c>
      <c r="L265" s="25" t="str" cm="1">
        <f t="array" aca="1" ref="L265" ca="1">IFERROR(_xlfn.XLOOKUP(Q_Features[[#This Row],[Question]],_xlfn.CHOOSECOLS(_xlfn.ANCHORARRAY('Step 2 - Questionnaire'!A$35),1),OFFSET('Step 2 - Questionnaire'!$D$35,0,0,COUNTA('Step 2 - Questionnaire'!A:A),1),,0),"No")</f>
        <v>No</v>
      </c>
      <c r="N265" s="25" t="str">
        <f>_xlfn.XLOOKUP(Q_Features[[#This Row],[Question]],Q_Details[Question Summary],Q_Details[Parent Category],,0)</f>
        <v>Time Off &amp; Leave</v>
      </c>
      <c r="O265" s="25" t="str">
        <f>Q_Features[[#This Row],[feature_part]]&amp;"-"&amp;Q_Features[[#This Row],[Question]]</f>
        <v>C10.3-Family leave</v>
      </c>
    </row>
    <row r="266" spans="3:15" ht="15">
      <c r="C266" s="26" t="s">
        <v>116</v>
      </c>
      <c r="D266" s="26" t="s">
        <v>794</v>
      </c>
      <c r="I266" s="25" t="s">
        <v>35</v>
      </c>
      <c r="J266" s="25" t="s">
        <v>335</v>
      </c>
      <c r="K266" s="25" t="str">
        <f>_xlfn.XLOOKUP(Q_Features[[#This Row],[feature_part]],Input[Feature ID],Input[Achieved (Y/N)],,0)</f>
        <v>No</v>
      </c>
      <c r="L266" s="25" t="str" cm="1">
        <f t="array" aca="1" ref="L266" ca="1">IFERROR(_xlfn.XLOOKUP(Q_Features[[#This Row],[Question]],_xlfn.CHOOSECOLS(_xlfn.ANCHORARRAY('Step 2 - Questionnaire'!A$35),1),OFFSET('Step 2 - Questionnaire'!$D$35,0,0,COUNTA('Step 2 - Questionnaire'!A:A),1),,0),"No")</f>
        <v>No</v>
      </c>
      <c r="N266" s="25" t="str">
        <f>_xlfn.XLOOKUP(Q_Features[[#This Row],[Question]],Q_Details[Question Summary],Q_Details[Parent Category],,0)</f>
        <v>Time Off &amp; Leave</v>
      </c>
      <c r="O266" s="25" t="str">
        <f>Q_Features[[#This Row],[feature_part]]&amp;"-"&amp;Q_Features[[#This Row],[Question]]</f>
        <v>C11.1-Volunteer Time Off</v>
      </c>
    </row>
    <row r="267" spans="3:15" ht="15">
      <c r="C267" s="26" t="s">
        <v>115</v>
      </c>
      <c r="D267" s="26" t="s">
        <v>803</v>
      </c>
      <c r="I267" s="25" t="s">
        <v>35</v>
      </c>
      <c r="J267" s="25" t="s">
        <v>337</v>
      </c>
      <c r="K267" s="25" t="str">
        <f>_xlfn.XLOOKUP(Q_Features[[#This Row],[feature_part]],Input[Feature ID],Input[Achieved (Y/N)],,0)</f>
        <v>No</v>
      </c>
      <c r="L267" s="25" t="str" cm="1">
        <f t="array" aca="1" ref="L267" ca="1">IFERROR(_xlfn.XLOOKUP(Q_Features[[#This Row],[Question]],_xlfn.CHOOSECOLS(_xlfn.ANCHORARRAY('Step 2 - Questionnaire'!A$35),1),OFFSET('Step 2 - Questionnaire'!$D$35,0,0,COUNTA('Step 2 - Questionnaire'!A:A),1),,0),"No")</f>
        <v>No</v>
      </c>
      <c r="N267" s="25" t="str">
        <f>_xlfn.XLOOKUP(Q_Features[[#This Row],[Question]],Q_Details[Question Summary],Q_Details[Parent Category],,0)</f>
        <v>Community involvement</v>
      </c>
      <c r="O267" s="25" t="str">
        <f>Q_Features[[#This Row],[feature_part]]&amp;"-"&amp;Q_Features[[#This Row],[Question]]</f>
        <v>C11.1-Community Engagement</v>
      </c>
    </row>
    <row r="268" spans="3:15" ht="15">
      <c r="C268" s="26" t="s">
        <v>114</v>
      </c>
      <c r="D268" s="26" t="s">
        <v>787</v>
      </c>
      <c r="I268" s="25" t="s">
        <v>34</v>
      </c>
      <c r="J268" s="25" t="s">
        <v>337</v>
      </c>
      <c r="K268" s="25" t="str">
        <f>_xlfn.XLOOKUP(Q_Features[[#This Row],[feature_part]],Input[Feature ID],Input[Achieved (Y/N)],,0)</f>
        <v>No</v>
      </c>
      <c r="L268" s="25" t="str" cm="1">
        <f t="array" aca="1" ref="L268" ca="1">IFERROR(_xlfn.XLOOKUP(Q_Features[[#This Row],[Question]],_xlfn.CHOOSECOLS(_xlfn.ANCHORARRAY('Step 2 - Questionnaire'!A$35),1),OFFSET('Step 2 - Questionnaire'!$D$35,0,0,COUNTA('Step 2 - Questionnaire'!A:A),1),,0),"No")</f>
        <v>No</v>
      </c>
      <c r="N268" s="25" t="str">
        <f>_xlfn.XLOOKUP(Q_Features[[#This Row],[Question]],Q_Details[Question Summary],Q_Details[Parent Category],,0)</f>
        <v>Community involvement</v>
      </c>
      <c r="O268" s="25" t="str">
        <f>Q_Features[[#This Row],[feature_part]]&amp;"-"&amp;Q_Features[[#This Row],[Question]]</f>
        <v>C11.2-Community Engagement</v>
      </c>
    </row>
    <row r="269" spans="3:15" ht="15">
      <c r="C269" s="26" t="s">
        <v>113</v>
      </c>
      <c r="D269" s="26" t="s">
        <v>794</v>
      </c>
      <c r="I269" s="25" t="s">
        <v>33</v>
      </c>
      <c r="J269" s="25" t="s">
        <v>877</v>
      </c>
      <c r="K269" s="25" t="str">
        <f>_xlfn.XLOOKUP(Q_Features[[#This Row],[feature_part]],Input[Feature ID],Input[Achieved (Y/N)],,0)</f>
        <v>No</v>
      </c>
      <c r="L269" s="25" t="str" cm="1">
        <f t="array" aca="1" ref="L269" ca="1">IFERROR(_xlfn.XLOOKUP(Q_Features[[#This Row],[Question]],_xlfn.CHOOSECOLS(_xlfn.ANCHORARRAY('Step 2 - Questionnaire'!A$35),1),OFFSET('Step 2 - Questionnaire'!$D$35,0,0,COUNTA('Step 2 - Questionnaire'!A:A),1),,0),"No")</f>
        <v>No</v>
      </c>
      <c r="N269" s="25" t="str">
        <f>_xlfn.XLOOKUP(Q_Features[[#This Row],[Question]],Q_Details[Question Summary],Q_Details[Parent Category],,0)</f>
        <v>Organizational</v>
      </c>
      <c r="O269" s="25" t="str">
        <f>Q_Features[[#This Row],[feature_part]]&amp;"-"&amp;Q_Features[[#This Row],[Question]]</f>
        <v>C12.1-Engagement and Belonging Goals</v>
      </c>
    </row>
    <row r="270" spans="3:15" ht="15">
      <c r="C270" s="26" t="s">
        <v>112</v>
      </c>
      <c r="D270" s="26" t="s">
        <v>787</v>
      </c>
      <c r="I270" s="25" t="s">
        <v>32</v>
      </c>
      <c r="J270" s="25" t="s">
        <v>872</v>
      </c>
      <c r="K270" s="25" t="str">
        <f>_xlfn.XLOOKUP(Q_Features[[#This Row],[feature_part]],Input[Feature ID],Input[Achieved (Y/N)],,0)</f>
        <v>No</v>
      </c>
      <c r="L270" s="25" t="str" cm="1">
        <f t="array" aca="1" ref="L270" ca="1">IFERROR(_xlfn.XLOOKUP(Q_Features[[#This Row],[Question]],_xlfn.CHOOSECOLS(_xlfn.ANCHORARRAY('Step 2 - Questionnaire'!A$35),1),OFFSET('Step 2 - Questionnaire'!$D$35,0,0,COUNTA('Step 2 - Questionnaire'!A:A),1),,0),"No")</f>
        <v>No</v>
      </c>
      <c r="N270" s="25" t="str">
        <f>_xlfn.XLOOKUP(Q_Features[[#This Row],[Question]],Q_Details[Question Summary],Q_Details[Parent Category],,0)</f>
        <v>Classes &amp; Training</v>
      </c>
      <c r="O270" s="25" t="str">
        <f>Q_Features[[#This Row],[feature_part]]&amp;"-"&amp;Q_Features[[#This Row],[Question]]</f>
        <v>C12.2-Bias &amp; discrimination training</v>
      </c>
    </row>
    <row r="271" spans="3:15" ht="30">
      <c r="C271" s="26" t="s">
        <v>111</v>
      </c>
      <c r="D271" s="26" t="s">
        <v>824</v>
      </c>
      <c r="I271" s="25" t="s">
        <v>32</v>
      </c>
      <c r="J271" s="25" t="s">
        <v>875</v>
      </c>
      <c r="K271" s="25" t="str">
        <f>_xlfn.XLOOKUP(Q_Features[[#This Row],[feature_part]],Input[Feature ID],Input[Achieved (Y/N)],,0)</f>
        <v>No</v>
      </c>
      <c r="L271" s="25" t="str" cm="1">
        <f t="array" aca="1" ref="L271" ca="1">IFERROR(_xlfn.XLOOKUP(Q_Features[[#This Row],[Question]],_xlfn.CHOOSECOLS(_xlfn.ANCHORARRAY('Step 2 - Questionnaire'!A$35),1),OFFSET('Step 2 - Questionnaire'!$D$35,0,0,COUNTA('Step 2 - Questionnaire'!A:A),1),,0),"No")</f>
        <v>No</v>
      </c>
      <c r="N271" s="25" t="str">
        <f>_xlfn.XLOOKUP(Q_Features[[#This Row],[Question]],Q_Details[Question Summary],Q_Details[Parent Category],,0)</f>
        <v>Staffing</v>
      </c>
      <c r="O271" s="25" t="str">
        <f>Q_Features[[#This Row],[feature_part]]&amp;"-"&amp;Q_Features[[#This Row],[Question]]</f>
        <v>C12.2-Health &amp; well-being leadership</v>
      </c>
    </row>
    <row r="272" spans="3:15" ht="15">
      <c r="C272" s="26" t="s">
        <v>110</v>
      </c>
      <c r="D272" s="26" t="s">
        <v>794</v>
      </c>
      <c r="I272" s="25" t="s">
        <v>32</v>
      </c>
      <c r="J272" s="25" t="s">
        <v>341</v>
      </c>
      <c r="K272" s="25" t="str">
        <f>_xlfn.XLOOKUP(Q_Features[[#This Row],[feature_part]],Input[Feature ID],Input[Achieved (Y/N)],,0)</f>
        <v>No</v>
      </c>
      <c r="L272" s="25" t="str" cm="1">
        <f t="array" aca="1" ref="L272" ca="1">IFERROR(_xlfn.XLOOKUP(Q_Features[[#This Row],[Question]],_xlfn.CHOOSECOLS(_xlfn.ANCHORARRAY('Step 2 - Questionnaire'!A$35),1),OFFSET('Step 2 - Questionnaire'!$D$35,0,0,COUNTA('Step 2 - Questionnaire'!A:A),1),,0),"No")</f>
        <v>No</v>
      </c>
      <c r="N272" s="25" t="str">
        <f>_xlfn.XLOOKUP(Q_Features[[#This Row],[Question]],Q_Details[Question Summary],Q_Details[Parent Category],,0)</f>
        <v>Staffing</v>
      </c>
      <c r="O272" s="25" t="str">
        <f>Q_Features[[#This Row],[feature_part]]&amp;"-"&amp;Q_Features[[#This Row],[Question]]</f>
        <v>C12.2-Discrimination</v>
      </c>
    </row>
    <row r="273" spans="3:15" ht="15">
      <c r="C273" s="26" t="s">
        <v>109</v>
      </c>
      <c r="D273" s="26" t="s">
        <v>794</v>
      </c>
      <c r="I273" s="25" t="s">
        <v>31</v>
      </c>
      <c r="J273" s="25" t="s">
        <v>341</v>
      </c>
      <c r="K273" s="25" t="str">
        <f>_xlfn.XLOOKUP(Q_Features[[#This Row],[feature_part]],Input[Feature ID],Input[Achieved (Y/N)],,0)</f>
        <v>No</v>
      </c>
      <c r="L273" s="25" t="str" cm="1">
        <f t="array" aca="1" ref="L273" ca="1">IFERROR(_xlfn.XLOOKUP(Q_Features[[#This Row],[Question]],_xlfn.CHOOSECOLS(_xlfn.ANCHORARRAY('Step 2 - Questionnaire'!A$35),1),OFFSET('Step 2 - Questionnaire'!$D$35,0,0,COUNTA('Step 2 - Questionnaire'!A:A),1),,0),"No")</f>
        <v>No</v>
      </c>
      <c r="N273" s="25" t="str">
        <f>_xlfn.XLOOKUP(Q_Features[[#This Row],[Question]],Q_Details[Question Summary],Q_Details[Parent Category],,0)</f>
        <v>Staffing</v>
      </c>
      <c r="O273" s="25" t="str">
        <f>Q_Features[[#This Row],[feature_part]]&amp;"-"&amp;Q_Features[[#This Row],[Question]]</f>
        <v>C12.3-Discrimination</v>
      </c>
    </row>
    <row r="274" spans="3:15" ht="15">
      <c r="C274" s="26" t="s">
        <v>107</v>
      </c>
      <c r="D274" s="26" t="s">
        <v>823</v>
      </c>
      <c r="I274" s="25" t="s">
        <v>30</v>
      </c>
      <c r="J274" s="25" t="s">
        <v>342</v>
      </c>
      <c r="K274" s="25" t="str">
        <f>_xlfn.XLOOKUP(Q_Features[[#This Row],[feature_part]],Input[Feature ID],Input[Achieved (Y/N)],,0)</f>
        <v>No</v>
      </c>
      <c r="L274" s="25" t="str" cm="1">
        <f t="array" aca="1" ref="L274" ca="1">IFERROR(_xlfn.XLOOKUP(Q_Features[[#This Row],[Question]],_xlfn.CHOOSECOLS(_xlfn.ANCHORARRAY('Step 2 - Questionnaire'!A$35),1),OFFSET('Step 2 - Questionnaire'!$D$35,0,0,COUNTA('Step 2 - Questionnaire'!A:A),1),,0),"No")</f>
        <v>No</v>
      </c>
      <c r="N274" s="25" t="str">
        <f>_xlfn.XLOOKUP(Q_Features[[#This Row],[Question]],Q_Details[Question Summary],Q_Details[Parent Category],,0)</f>
        <v>Interior Layout</v>
      </c>
      <c r="O274" s="25" t="str">
        <f>Q_Features[[#This Row],[feature_part]]&amp;"-"&amp;Q_Features[[#This Row],[Question]]</f>
        <v>C13.1-Universal design strategies</v>
      </c>
    </row>
    <row r="275" spans="3:15" ht="15">
      <c r="C275" s="26" t="s">
        <v>106</v>
      </c>
      <c r="D275" s="26" t="s">
        <v>825</v>
      </c>
      <c r="I275" s="25" t="s">
        <v>30</v>
      </c>
      <c r="J275" s="25" t="s">
        <v>344</v>
      </c>
      <c r="K275" s="25" t="str">
        <f>_xlfn.XLOOKUP(Q_Features[[#This Row],[feature_part]],Input[Feature ID],Input[Achieved (Y/N)],,0)</f>
        <v>No</v>
      </c>
      <c r="L275" s="25" t="str" cm="1">
        <f t="array" aca="1" ref="L275" ca="1">IFERROR(_xlfn.XLOOKUP(Q_Features[[#This Row],[Question]],_xlfn.CHOOSECOLS(_xlfn.ANCHORARRAY('Step 2 - Questionnaire'!A$35),1),OFFSET('Step 2 - Questionnaire'!$D$35,0,0,COUNTA('Step 2 - Questionnaire'!A:A),1),,0),"No")</f>
        <v>No</v>
      </c>
      <c r="N275" s="25" t="str">
        <f>_xlfn.XLOOKUP(Q_Features[[#This Row],[Question]],Q_Details[Question Summary],Q_Details[Parent Category],,0)</f>
        <v>Building/Company Policy</v>
      </c>
      <c r="O275" s="25" t="str">
        <f>Q_Features[[#This Row],[feature_part]]&amp;"-"&amp;Q_Features[[#This Row],[Question]]</f>
        <v>C13.1-Universal design policies</v>
      </c>
    </row>
    <row r="276" spans="3:15" ht="15">
      <c r="C276" s="26" t="s">
        <v>105</v>
      </c>
      <c r="D276" s="26" t="s">
        <v>819</v>
      </c>
      <c r="I276" s="25" t="s">
        <v>29</v>
      </c>
      <c r="J276" s="25" t="s">
        <v>346</v>
      </c>
      <c r="K276" s="25" t="str">
        <f>_xlfn.XLOOKUP(Q_Features[[#This Row],[feature_part]],Input[Feature ID],Input[Achieved (Y/N)],,0)</f>
        <v>No</v>
      </c>
      <c r="L276" s="25" t="str" cm="1">
        <f t="array" aca="1" ref="L276" ca="1">IFERROR(_xlfn.XLOOKUP(Q_Features[[#This Row],[Question]],_xlfn.CHOOSECOLS(_xlfn.ANCHORARRAY('Step 2 - Questionnaire'!A$35),1),OFFSET('Step 2 - Questionnaire'!$D$35,0,0,COUNTA('Step 2 - Questionnaire'!A:A),1),,0),"No")</f>
        <v>No</v>
      </c>
      <c r="N276" s="25" t="str">
        <f>_xlfn.XLOOKUP(Q_Features[[#This Row],[Question]],Q_Details[Question Summary],Q_Details[Parent Category],,0)</f>
        <v>Classes &amp; Training</v>
      </c>
      <c r="O276" s="25" t="str">
        <f>Q_Features[[#This Row],[feature_part]]&amp;"-"&amp;Q_Features[[#This Row],[Question]]</f>
        <v>C14.1-Emergency Training</v>
      </c>
    </row>
    <row r="277" spans="3:15" ht="15">
      <c r="C277" s="26" t="s">
        <v>104</v>
      </c>
      <c r="D277" s="26" t="s">
        <v>783</v>
      </c>
      <c r="I277" s="25" t="s">
        <v>29</v>
      </c>
      <c r="J277" s="25" t="s">
        <v>353</v>
      </c>
      <c r="K277" s="25" t="str">
        <f>_xlfn.XLOOKUP(Q_Features[[#This Row],[feature_part]],Input[Feature ID],Input[Achieved (Y/N)],,0)</f>
        <v>No</v>
      </c>
      <c r="L277" s="25" t="str" cm="1">
        <f t="array" aca="1" ref="L277" ca="1">IFERROR(_xlfn.XLOOKUP(Q_Features[[#This Row],[Question]],_xlfn.CHOOSECOLS(_xlfn.ANCHORARRAY('Step 2 - Questionnaire'!A$35),1),OFFSET('Step 2 - Questionnaire'!$D$35,0,0,COUNTA('Step 2 - Questionnaire'!A:A),1),,0),"No")</f>
        <v>No</v>
      </c>
      <c r="N277" s="25" t="str">
        <f>_xlfn.XLOOKUP(Q_Features[[#This Row],[Question]],Q_Details[Question Summary],Q_Details[Parent Category],,0)</f>
        <v>Emergency Planning</v>
      </c>
      <c r="O277" s="25" t="str">
        <f>Q_Features[[#This Row],[feature_part]]&amp;"-"&amp;Q_Features[[#This Row],[Question]]</f>
        <v>C14.1-Emergency Support</v>
      </c>
    </row>
    <row r="278" spans="3:15" ht="30">
      <c r="C278" s="26" t="s">
        <v>103</v>
      </c>
      <c r="D278" s="26" t="s">
        <v>817</v>
      </c>
      <c r="I278" s="25" t="s">
        <v>28</v>
      </c>
      <c r="J278" s="25" t="s">
        <v>350</v>
      </c>
      <c r="K278" s="25" t="str">
        <f>_xlfn.XLOOKUP(Q_Features[[#This Row],[feature_part]],Input[Feature ID],Input[Achieved (Y/N)],,0)</f>
        <v>No</v>
      </c>
      <c r="L278" s="25" t="str" cm="1">
        <f t="array" aca="1" ref="L278" ca="1">IFERROR(_xlfn.XLOOKUP(Q_Features[[#This Row],[Question]],_xlfn.CHOOSECOLS(_xlfn.ANCHORARRAY('Step 2 - Questionnaire'!A$35),1),OFFSET('Step 2 - Questionnaire'!$D$35,0,0,COUNTA('Step 2 - Questionnaire'!A:A),1),,0),"No")</f>
        <v>No</v>
      </c>
      <c r="N278" s="25" t="str">
        <f>_xlfn.XLOOKUP(Q_Features[[#This Row],[Question]],Q_Details[Question Summary],Q_Details[Parent Category],,0)</f>
        <v>Emergency Planning</v>
      </c>
      <c r="O278" s="25" t="str">
        <f>Q_Features[[#This Row],[feature_part]]&amp;"-"&amp;Q_Features[[#This Row],[Question]]</f>
        <v>C14.2-Opioid support</v>
      </c>
    </row>
    <row r="279" spans="3:15" ht="30">
      <c r="C279" s="26" t="s">
        <v>102</v>
      </c>
      <c r="D279" s="26" t="s">
        <v>826</v>
      </c>
      <c r="I279" s="25" t="s">
        <v>27</v>
      </c>
      <c r="J279" s="25" t="s">
        <v>351</v>
      </c>
      <c r="K279" s="25" t="str">
        <f>_xlfn.XLOOKUP(Q_Features[[#This Row],[feature_part]],Input[Feature ID],Input[Achieved (Y/N)],,0)</f>
        <v>No</v>
      </c>
      <c r="L279" s="25" t="str" cm="1">
        <f t="array" aca="1" ref="L279" ca="1">IFERROR(_xlfn.XLOOKUP(Q_Features[[#This Row],[Question]],_xlfn.CHOOSECOLS(_xlfn.ANCHORARRAY('Step 2 - Questionnaire'!A$35),1),OFFSET('Step 2 - Questionnaire'!$D$35,0,0,COUNTA('Step 2 - Questionnaire'!A:A),1),,0),"No")</f>
        <v>No</v>
      </c>
      <c r="N279" s="25" t="str">
        <f>_xlfn.XLOOKUP(Q_Features[[#This Row],[Question]],Q_Details[Question Summary],Q_Details[Parent Category],,0)</f>
        <v>Emergency Planning</v>
      </c>
      <c r="O279" s="25" t="str">
        <f>Q_Features[[#This Row],[feature_part]]&amp;"-"&amp;Q_Features[[#This Row],[Question]]</f>
        <v>C15.1-Business continuity plan</v>
      </c>
    </row>
    <row r="280" spans="3:15" ht="15">
      <c r="C280" s="26" t="s">
        <v>101</v>
      </c>
      <c r="D280" s="26" t="s">
        <v>827</v>
      </c>
      <c r="I280" s="25" t="s">
        <v>26</v>
      </c>
      <c r="J280" s="25" t="s">
        <v>353</v>
      </c>
      <c r="K280" s="25" t="str">
        <f>_xlfn.XLOOKUP(Q_Features[[#This Row],[feature_part]],Input[Feature ID],Input[Achieved (Y/N)],,0)</f>
        <v>No</v>
      </c>
      <c r="L280" s="25" t="str" cm="1">
        <f t="array" aca="1" ref="L280" ca="1">IFERROR(_xlfn.XLOOKUP(Q_Features[[#This Row],[Question]],_xlfn.CHOOSECOLS(_xlfn.ANCHORARRAY('Step 2 - Questionnaire'!A$35),1),OFFSET('Step 2 - Questionnaire'!$D$35,0,0,COUNTA('Step 2 - Questionnaire'!A:A),1),,0),"No")</f>
        <v>No</v>
      </c>
      <c r="N280" s="25" t="str">
        <f>_xlfn.XLOOKUP(Q_Features[[#This Row],[Question]],Q_Details[Question Summary],Q_Details[Parent Category],,0)</f>
        <v>Emergency Planning</v>
      </c>
      <c r="O280" s="25" t="str">
        <f>Q_Features[[#This Row],[feature_part]]&amp;"-"&amp;Q_Features[[#This Row],[Question]]</f>
        <v>C15.2-Emergency Support</v>
      </c>
    </row>
    <row r="281" spans="3:15" ht="30">
      <c r="C281" s="26" t="s">
        <v>100</v>
      </c>
      <c r="D281" s="26" t="s">
        <v>828</v>
      </c>
      <c r="I281" s="25" t="s">
        <v>25</v>
      </c>
      <c r="J281" s="25" t="s">
        <v>348</v>
      </c>
      <c r="K281" s="25" t="str">
        <f>_xlfn.XLOOKUP(Q_Features[[#This Row],[feature_part]],Input[Feature ID],Input[Achieved (Y/N)],,0)</f>
        <v>No</v>
      </c>
      <c r="L281" s="25" t="str" cm="1">
        <f t="array" aca="1" ref="L281" ca="1">IFERROR(_xlfn.XLOOKUP(Q_Features[[#This Row],[Question]],_xlfn.CHOOSECOLS(_xlfn.ANCHORARRAY('Step 2 - Questionnaire'!A$35),1),OFFSET('Step 2 - Questionnaire'!$D$35,0,0,COUNTA('Step 2 - Questionnaire'!A:A),1),,0),"No")</f>
        <v>No</v>
      </c>
      <c r="N281" s="25" t="str">
        <f>_xlfn.XLOOKUP(Q_Features[[#This Row],[Question]],Q_Details[Question Summary],Q_Details[Parent Category],,0)</f>
        <v>Emergency Planning</v>
      </c>
      <c r="O281" s="25" t="str">
        <f>Q_Features[[#This Row],[feature_part]]&amp;"-"&amp;Q_Features[[#This Row],[Question]]</f>
        <v>C15.3-Emergency Plans</v>
      </c>
    </row>
    <row r="282" spans="3:15" ht="30">
      <c r="C282" s="26" t="s">
        <v>99</v>
      </c>
      <c r="D282" s="26" t="s">
        <v>829</v>
      </c>
      <c r="I282" s="25" t="s">
        <v>24</v>
      </c>
      <c r="J282" s="25" t="s">
        <v>355</v>
      </c>
      <c r="K282" s="25" t="str">
        <f>_xlfn.XLOOKUP(Q_Features[[#This Row],[feature_part]],Input[Feature ID],Input[Achieved (Y/N)],,0)</f>
        <v>No</v>
      </c>
      <c r="L282" s="25" t="str" cm="1">
        <f t="array" aca="1" ref="L282" ca="1">IFERROR(_xlfn.XLOOKUP(Q_Features[[#This Row],[Question]],_xlfn.CHOOSECOLS(_xlfn.ANCHORARRAY('Step 2 - Questionnaire'!A$35),1),OFFSET('Step 2 - Questionnaire'!$D$35,0,0,COUNTA('Step 2 - Questionnaire'!A:A),1),,0),"No")</f>
        <v>No</v>
      </c>
      <c r="N282" s="25" t="str">
        <f>_xlfn.XLOOKUP(Q_Features[[#This Row],[Question]],Q_Details[Question Summary],Q_Details[Parent Category],,0)</f>
        <v>Building/Company Policy</v>
      </c>
      <c r="O282" s="25" t="str">
        <f>Q_Features[[#This Row],[feature_part]]&amp;"-"&amp;Q_Features[[#This Row],[Question]]</f>
        <v>C15.4-Entry Rules</v>
      </c>
    </row>
    <row r="283" spans="3:15" ht="30">
      <c r="C283" s="26" t="s">
        <v>98</v>
      </c>
      <c r="D283" s="26" t="s">
        <v>829</v>
      </c>
      <c r="I283" s="25" t="s">
        <v>23</v>
      </c>
      <c r="J283" s="25" t="s">
        <v>357</v>
      </c>
      <c r="K283" s="25" t="str">
        <f>_xlfn.XLOOKUP(Q_Features[[#This Row],[feature_part]],Input[Feature ID],Input[Achieved (Y/N)],,0)</f>
        <v>No</v>
      </c>
      <c r="L283" s="25" t="str" cm="1">
        <f t="array" aca="1" ref="L283" ca="1">IFERROR(_xlfn.XLOOKUP(Q_Features[[#This Row],[Question]],_xlfn.CHOOSECOLS(_xlfn.ANCHORARRAY('Step 2 - Questionnaire'!A$35),1),OFFSET('Step 2 - Questionnaire'!$D$35,0,0,COUNTA('Step 2 - Questionnaire'!A:A),1),,0),"No")</f>
        <v>No</v>
      </c>
      <c r="N283" s="25" t="str">
        <f>_xlfn.XLOOKUP(Q_Features[[#This Row],[Question]],Q_Details[Question Summary],Q_Details[Parent Category],,0)</f>
        <v>Building/Company Policy</v>
      </c>
      <c r="O283" s="25" t="str">
        <f>Q_Features[[#This Row],[feature_part]]&amp;"-"&amp;Q_Features[[#This Row],[Question]]</f>
        <v>C16.1-Affordable housing allocation</v>
      </c>
    </row>
    <row r="284" spans="3:15" ht="15">
      <c r="C284" s="26" t="s">
        <v>97</v>
      </c>
      <c r="D284" s="26" t="s">
        <v>830</v>
      </c>
      <c r="I284" s="25" t="s">
        <v>22</v>
      </c>
      <c r="J284" s="25" t="s">
        <v>359</v>
      </c>
      <c r="K284" s="25" t="str">
        <f>_xlfn.XLOOKUP(Q_Features[[#This Row],[feature_part]],Input[Feature ID],Input[Achieved (Y/N)],,0)</f>
        <v>No</v>
      </c>
      <c r="L284" s="25" t="str" cm="1">
        <f t="array" aca="1" ref="L284" ca="1">IFERROR(_xlfn.XLOOKUP(Q_Features[[#This Row],[Question]],_xlfn.CHOOSECOLS(_xlfn.ANCHORARRAY('Step 2 - Questionnaire'!A$35),1),OFFSET('Step 2 - Questionnaire'!$D$35,0,0,COUNTA('Step 2 - Questionnaire'!A:A),1),,0),"No")</f>
        <v>No</v>
      </c>
      <c r="N284" s="25" t="str">
        <f>_xlfn.XLOOKUP(Q_Features[[#This Row],[Question]],Q_Details[Question Summary],Q_Details[Parent Category],,0)</f>
        <v>Building Operation</v>
      </c>
      <c r="O284" s="25" t="str">
        <f>Q_Features[[#This Row],[feature_part]]&amp;"-"&amp;Q_Features[[#This Row],[Question]]</f>
        <v>C17.1-Responsible Labor</v>
      </c>
    </row>
    <row r="285" spans="3:15" ht="15">
      <c r="C285" s="26" t="s">
        <v>96</v>
      </c>
      <c r="D285" s="26" t="s">
        <v>831</v>
      </c>
      <c r="I285" s="25" t="s">
        <v>21</v>
      </c>
      <c r="J285" s="25" t="s">
        <v>359</v>
      </c>
      <c r="K285" s="25" t="str">
        <f>_xlfn.XLOOKUP(Q_Features[[#This Row],[feature_part]],Input[Feature ID],Input[Achieved (Y/N)],,0)</f>
        <v>No</v>
      </c>
      <c r="L285" s="25" t="str" cm="1">
        <f t="array" aca="1" ref="L285" ca="1">IFERROR(_xlfn.XLOOKUP(Q_Features[[#This Row],[Question]],_xlfn.CHOOSECOLS(_xlfn.ANCHORARRAY('Step 2 - Questionnaire'!A$35),1),OFFSET('Step 2 - Questionnaire'!$D$35,0,0,COUNTA('Step 2 - Questionnaire'!A:A),1),,0),"No")</f>
        <v>No</v>
      </c>
      <c r="N285" s="25" t="str">
        <f>_xlfn.XLOOKUP(Q_Features[[#This Row],[Question]],Q_Details[Question Summary],Q_Details[Parent Category],,0)</f>
        <v>Building Operation</v>
      </c>
      <c r="O285" s="25" t="str">
        <f>Q_Features[[#This Row],[feature_part]]&amp;"-"&amp;Q_Features[[#This Row],[Question]]</f>
        <v>C17.2-Responsible Labor</v>
      </c>
    </row>
    <row r="286" spans="3:15" ht="15">
      <c r="C286" s="26" t="s">
        <v>95</v>
      </c>
      <c r="D286" s="26" t="s">
        <v>831</v>
      </c>
      <c r="I286" s="25" t="s">
        <v>21</v>
      </c>
      <c r="J286" s="25" t="s">
        <v>510</v>
      </c>
      <c r="K286" s="25" t="str">
        <f>_xlfn.XLOOKUP(Q_Features[[#This Row],[feature_part]],Input[Feature ID],Input[Achieved (Y/N)],,0)</f>
        <v>No</v>
      </c>
      <c r="L286" s="25" t="str" cm="1">
        <f t="array" aca="1" ref="L286" ca="1">IFERROR(_xlfn.XLOOKUP(Q_Features[[#This Row],[Question]],_xlfn.CHOOSECOLS(_xlfn.ANCHORARRAY('Step 2 - Questionnaire'!A$35),1),OFFSET('Step 2 - Questionnaire'!$D$35,0,0,COUNTA('Step 2 - Questionnaire'!A:A),1),,0),"No")</f>
        <v>No</v>
      </c>
      <c r="N286" s="25" t="str">
        <f>_xlfn.XLOOKUP(Q_Features[[#This Row],[Question]],Q_Details[Question Summary],Q_Details[Parent Category],,0)</f>
        <v>Classes &amp; Training</v>
      </c>
      <c r="O286" s="25" t="str">
        <f>Q_Features[[#This Row],[feature_part]]&amp;"-"&amp;Q_Features[[#This Row],[Question]]</f>
        <v>C17.2-Modern slavery training</v>
      </c>
    </row>
    <row r="287" spans="3:15" ht="15">
      <c r="C287" s="26" t="s">
        <v>94</v>
      </c>
      <c r="D287" s="26" t="s">
        <v>794</v>
      </c>
      <c r="I287" s="25" t="s">
        <v>20</v>
      </c>
      <c r="J287" s="25" t="s">
        <v>360</v>
      </c>
      <c r="K287" s="25" t="str">
        <f>_xlfn.XLOOKUP(Q_Features[[#This Row],[feature_part]],Input[Feature ID],Input[Achieved (Y/N)],,0)</f>
        <v>No</v>
      </c>
      <c r="L287" s="25" t="str" cm="1">
        <f t="array" aca="1" ref="L287" ca="1">IFERROR(_xlfn.XLOOKUP(Q_Features[[#This Row],[Question]],_xlfn.CHOOSECOLS(_xlfn.ANCHORARRAY('Step 2 - Questionnaire'!A$35),1),OFFSET('Step 2 - Questionnaire'!$D$35,0,0,COUNTA('Step 2 - Questionnaire'!A:A),1),,0),"No")</f>
        <v>No</v>
      </c>
      <c r="N287" s="25" t="str">
        <f>_xlfn.XLOOKUP(Q_Features[[#This Row],[Question]],Q_Details[Question Summary],Q_Details[Parent Category],,0)</f>
        <v>Benefits &amp; Programs</v>
      </c>
      <c r="O287" s="25" t="str">
        <f>Q_Features[[#This Row],[feature_part]]&amp;"-"&amp;Q_Features[[#This Row],[Question]]</f>
        <v>C18.1-Domestic violence support</v>
      </c>
    </row>
    <row r="288" spans="3:15" ht="30">
      <c r="C288" s="26" t="s">
        <v>93</v>
      </c>
      <c r="D288" s="26" t="s">
        <v>832</v>
      </c>
      <c r="I288" s="25" t="s">
        <v>19</v>
      </c>
      <c r="J288" s="25" t="s">
        <v>362</v>
      </c>
      <c r="K288" s="25" t="str">
        <f>_xlfn.XLOOKUP(Q_Features[[#This Row],[feature_part]],Input[Feature ID],Input[Achieved (Y/N)],,0)</f>
        <v>No</v>
      </c>
      <c r="L288" s="25" t="str" cm="1">
        <f t="array" aca="1" ref="L288" ca="1">IFERROR(_xlfn.XLOOKUP(Q_Features[[#This Row],[Question]],_xlfn.CHOOSECOLS(_xlfn.ANCHORARRAY('Step 2 - Questionnaire'!A$35),1),OFFSET('Step 2 - Questionnaire'!$D$35,0,0,COUNTA('Step 2 - Questionnaire'!A:A),1),,0),"No")</f>
        <v>No</v>
      </c>
      <c r="N288" s="25" t="str">
        <f>_xlfn.XLOOKUP(Q_Features[[#This Row],[Question]],Q_Details[Question Summary],Q_Details[Parent Category],,0)</f>
        <v>Benefits &amp; Programs</v>
      </c>
      <c r="O288" s="25" t="str">
        <f>Q_Features[[#This Row],[feature_part]]&amp;"-"&amp;Q_Features[[#This Row],[Question]]</f>
        <v>C19.1-Tuition and Mentorship program</v>
      </c>
    </row>
    <row r="289" spans="3:15" ht="30">
      <c r="C289" s="26" t="s">
        <v>92</v>
      </c>
      <c r="D289" s="26" t="s">
        <v>826</v>
      </c>
      <c r="I289" s="25" t="s">
        <v>18</v>
      </c>
      <c r="J289" s="25" t="s">
        <v>364</v>
      </c>
      <c r="K289" s="25" t="str">
        <f>_xlfn.XLOOKUP(Q_Features[[#This Row],[feature_part]],Input[Feature ID],Input[Achieved (Y/N)],,0)</f>
        <v>No</v>
      </c>
      <c r="L289" s="25" t="str" cm="1">
        <f t="array" aca="1" ref="L289" ca="1">IFERROR(_xlfn.XLOOKUP(Q_Features[[#This Row],[Question]],_xlfn.CHOOSECOLS(_xlfn.ANCHORARRAY('Step 2 - Questionnaire'!A$35),1),OFFSET('Step 2 - Questionnaire'!$D$35,0,0,COUNTA('Step 2 - Questionnaire'!A:A),1),,0),"No")</f>
        <v>No</v>
      </c>
      <c r="N289" s="25" t="str">
        <f>_xlfn.XLOOKUP(Q_Features[[#This Row],[Question]],Q_Details[Question Summary],Q_Details[Parent Category],,0)</f>
        <v>Organizational</v>
      </c>
      <c r="O289" s="25" t="str">
        <f>Q_Features[[#This Row],[feature_part]]&amp;"-"&amp;Q_Features[[#This Row],[Question]]</f>
        <v>C20.1-Historical acknowledgement program</v>
      </c>
    </row>
    <row r="290" spans="3:15" ht="15">
      <c r="C290" s="26" t="s">
        <v>91</v>
      </c>
      <c r="D290" s="26" t="s">
        <v>833</v>
      </c>
      <c r="I290" s="25" t="s">
        <v>6</v>
      </c>
      <c r="J290" s="25" t="s">
        <v>387</v>
      </c>
      <c r="K290" s="25" t="str">
        <f>_xlfn.XLOOKUP(Q_Features[[#This Row],[feature_part]],Input[Feature ID],Input[Achieved (Y/N)],,0)</f>
        <v>No</v>
      </c>
      <c r="L290" s="25" t="str" cm="1">
        <f t="array" aca="1" ref="L290" ca="1">IFERROR(_xlfn.XLOOKUP(Q_Features[[#This Row],[Question]],_xlfn.CHOOSECOLS(_xlfn.ANCHORARRAY('Step 2 - Questionnaire'!A$35),1),OFFSET('Step 2 - Questionnaire'!$D$35,0,0,COUNTA('Step 2 - Questionnaire'!A:A),1),,0),"No")</f>
        <v>No</v>
      </c>
      <c r="N290" s="25" t="str">
        <f>_xlfn.XLOOKUP(Q_Features[[#This Row],[Question]],Q_Details[Question Summary],Q_Details[Parent Category],,0)</f>
        <v>Community involvement</v>
      </c>
      <c r="O290" s="25" t="str">
        <f>Q_Features[[#This Row],[feature_part]]&amp;"-"&amp;Q_Features[[#This Row],[Question]]</f>
        <v>I03.1-Tours</v>
      </c>
    </row>
    <row r="291" spans="3:15" ht="15">
      <c r="C291" s="26" t="s">
        <v>90</v>
      </c>
      <c r="D291" s="26" t="s">
        <v>833</v>
      </c>
      <c r="I291" s="25" t="s">
        <v>5</v>
      </c>
      <c r="J291" s="25" t="s">
        <v>388</v>
      </c>
      <c r="K291" s="25" t="str">
        <f>_xlfn.XLOOKUP(Q_Features[[#This Row],[feature_part]],Input[Feature ID],Input[Achieved (Y/N)],,0)</f>
        <v>No</v>
      </c>
      <c r="L291" s="25" t="str" cm="1">
        <f t="array" aca="1" ref="L291" ca="1">IFERROR(_xlfn.XLOOKUP(Q_Features[[#This Row],[Question]],_xlfn.CHOOSECOLS(_xlfn.ANCHORARRAY('Step 2 - Questionnaire'!A$35),1),OFFSET('Step 2 - Questionnaire'!$D$35,0,0,COUNTA('Step 2 - Questionnaire'!A:A),1),,0),"No")</f>
        <v>No</v>
      </c>
      <c r="N291" s="25" t="str">
        <f>_xlfn.XLOOKUP(Q_Features[[#This Row],[Question]],Q_Details[Question Summary],Q_Details[Parent Category],,0)</f>
        <v>Organizational</v>
      </c>
      <c r="O291" s="25" t="str">
        <f>Q_Features[[#This Row],[feature_part]]&amp;"-"&amp;Q_Features[[#This Row],[Question]]</f>
        <v>I04.1-Awards</v>
      </c>
    </row>
    <row r="292" spans="3:15" ht="30">
      <c r="C292" s="26" t="s">
        <v>89</v>
      </c>
      <c r="D292" s="26" t="s">
        <v>826</v>
      </c>
      <c r="I292" s="25" t="s">
        <v>4</v>
      </c>
      <c r="J292" s="25" t="s">
        <v>388</v>
      </c>
      <c r="K292" s="25" t="str">
        <f>_xlfn.XLOOKUP(Q_Features[[#This Row],[feature_part]],Input[Feature ID],Input[Achieved (Y/N)],,0)</f>
        <v>No</v>
      </c>
      <c r="L292" s="25" t="str" cm="1">
        <f t="array" aca="1" ref="L292" ca="1">IFERROR(_xlfn.XLOOKUP(Q_Features[[#This Row],[Question]],_xlfn.CHOOSECOLS(_xlfn.ANCHORARRAY('Step 2 - Questionnaire'!A$35),1),OFFSET('Step 2 - Questionnaire'!$D$35,0,0,COUNTA('Step 2 - Questionnaire'!A:A),1),,0),"No")</f>
        <v>No</v>
      </c>
      <c r="N292" s="25" t="str">
        <f>_xlfn.XLOOKUP(Q_Features[[#This Row],[Question]],Q_Details[Question Summary],Q_Details[Parent Category],,0)</f>
        <v>Organizational</v>
      </c>
      <c r="O292" s="25" t="str">
        <f>Q_Features[[#This Row],[feature_part]]&amp;"-"&amp;Q_Features[[#This Row],[Question]]</f>
        <v>I05.1-Awards</v>
      </c>
    </row>
    <row r="293" spans="3:15" ht="30">
      <c r="C293" s="26" t="s">
        <v>88</v>
      </c>
      <c r="D293" s="26" t="s">
        <v>826</v>
      </c>
      <c r="I293" s="25" t="s">
        <v>3</v>
      </c>
      <c r="J293" s="25" t="s">
        <v>867</v>
      </c>
      <c r="K293" s="25" t="str">
        <f>_xlfn.XLOOKUP(Q_Features[[#This Row],[feature_part]],Input[Feature ID],Input[Achieved (Y/N)],,0)</f>
        <v>No</v>
      </c>
      <c r="L293" s="25" t="str" cm="1">
        <f t="array" aca="1" ref="L293" ca="1">IFERROR(_xlfn.XLOOKUP(Q_Features[[#This Row],[Question]],_xlfn.CHOOSECOLS(_xlfn.ANCHORARRAY('Step 2 - Questionnaire'!A$35),1),OFFSET('Step 2 - Questionnaire'!$D$35,0,0,COUNTA('Step 2 - Questionnaire'!A:A),1),,0),"No")</f>
        <v>No</v>
      </c>
      <c r="N293" s="25" t="str">
        <f>_xlfn.XLOOKUP(Q_Features[[#This Row],[Question]],Q_Details[Question Summary],Q_Details[Parent Category],,0)</f>
        <v>Organizational</v>
      </c>
      <c r="O293" s="25" t="str">
        <f>Q_Features[[#This Row],[feature_part]]&amp;"-"&amp;Q_Features[[#This Row],[Question]]</f>
        <v>I06.1-Carbon Goals</v>
      </c>
    </row>
    <row r="294" spans="3:15" ht="30">
      <c r="C294" s="26" t="s">
        <v>87</v>
      </c>
      <c r="D294" s="26" t="s">
        <v>826</v>
      </c>
      <c r="I294" s="25" t="s">
        <v>2</v>
      </c>
      <c r="J294" s="25" t="s">
        <v>867</v>
      </c>
      <c r="K294" s="25" t="str">
        <f>_xlfn.XLOOKUP(Q_Features[[#This Row],[feature_part]],Input[Feature ID],Input[Achieved (Y/N)],,0)</f>
        <v>No</v>
      </c>
      <c r="L294" s="25" t="str" cm="1">
        <f t="array" aca="1" ref="L294" ca="1">IFERROR(_xlfn.XLOOKUP(Q_Features[[#This Row],[Question]],_xlfn.CHOOSECOLS(_xlfn.ANCHORARRAY('Step 2 - Questionnaire'!A$35),1),OFFSET('Step 2 - Questionnaire'!$D$35,0,0,COUNTA('Step 2 - Questionnaire'!A:A),1),,0),"No")</f>
        <v>No</v>
      </c>
      <c r="N294" s="25" t="str">
        <f>_xlfn.XLOOKUP(Q_Features[[#This Row],[Question]],Q_Details[Question Summary],Q_Details[Parent Category],,0)</f>
        <v>Organizational</v>
      </c>
      <c r="O294" s="25" t="str">
        <f>Q_Features[[#This Row],[feature_part]]&amp;"-"&amp;Q_Features[[#This Row],[Question]]</f>
        <v>I06.2-Carbon Goals</v>
      </c>
    </row>
    <row r="295" spans="3:15" ht="30">
      <c r="C295" s="26" t="s">
        <v>86</v>
      </c>
      <c r="D295" s="26" t="s">
        <v>834</v>
      </c>
      <c r="I295" s="25" t="s">
        <v>1</v>
      </c>
      <c r="J295" s="25" t="s">
        <v>867</v>
      </c>
      <c r="K295" s="25" t="str">
        <f>_xlfn.XLOOKUP(Q_Features[[#This Row],[feature_part]],Input[Feature ID],Input[Achieved (Y/N)],,0)</f>
        <v>No</v>
      </c>
      <c r="L295" s="25" t="str" cm="1">
        <f t="array" aca="1" ref="L295" ca="1">IFERROR(_xlfn.XLOOKUP(Q_Features[[#This Row],[Question]],_xlfn.CHOOSECOLS(_xlfn.ANCHORARRAY('Step 2 - Questionnaire'!A$35),1),OFFSET('Step 2 - Questionnaire'!$D$35,0,0,COUNTA('Step 2 - Questionnaire'!A:A),1),,0),"No")</f>
        <v>No</v>
      </c>
      <c r="N295" s="25" t="str">
        <f>_xlfn.XLOOKUP(Q_Features[[#This Row],[Question]],Q_Details[Question Summary],Q_Details[Parent Category],,0)</f>
        <v>Organizational</v>
      </c>
      <c r="O295" s="25" t="str">
        <f>Q_Features[[#This Row],[feature_part]]&amp;"-"&amp;Q_Features[[#This Row],[Question]]</f>
        <v>I06.3-Carbon Goals</v>
      </c>
    </row>
    <row r="296" spans="3:15" ht="15">
      <c r="C296" s="26" t="s">
        <v>85</v>
      </c>
      <c r="D296" s="26" t="s">
        <v>794</v>
      </c>
      <c r="I296" s="25" t="s">
        <v>0</v>
      </c>
      <c r="J296" s="25" t="s">
        <v>867</v>
      </c>
      <c r="K296" s="25" t="str">
        <f>_xlfn.XLOOKUP(Q_Features[[#This Row],[feature_part]],Input[Feature ID],Input[Achieved (Y/N)],,0)</f>
        <v>No</v>
      </c>
      <c r="L296" s="25" t="str" cm="1">
        <f t="array" aca="1" ref="L296" ca="1">IFERROR(_xlfn.XLOOKUP(Q_Features[[#This Row],[Question]],_xlfn.CHOOSECOLS(_xlfn.ANCHORARRAY('Step 2 - Questionnaire'!A$35),1),OFFSET('Step 2 - Questionnaire'!$D$35,0,0,COUNTA('Step 2 - Questionnaire'!A:A),1),,0),"No")</f>
        <v>No</v>
      </c>
      <c r="N296" s="25" t="str">
        <f>_xlfn.XLOOKUP(Q_Features[[#This Row],[Question]],Q_Details[Question Summary],Q_Details[Parent Category],,0)</f>
        <v>Organizational</v>
      </c>
      <c r="O296" s="25" t="str">
        <f>Q_Features[[#This Row],[feature_part]]&amp;"-"&amp;Q_Features[[#This Row],[Question]]</f>
        <v>I06.4-Carbon Goals</v>
      </c>
    </row>
    <row r="297" spans="3:15" ht="15">
      <c r="C297" s="26" t="s">
        <v>84</v>
      </c>
      <c r="D297" s="26" t="s">
        <v>783</v>
      </c>
    </row>
    <row r="298" spans="3:15" ht="15">
      <c r="C298" s="26" t="s">
        <v>83</v>
      </c>
      <c r="D298" s="26" t="s">
        <v>783</v>
      </c>
    </row>
    <row r="299" spans="3:15" ht="15">
      <c r="C299" s="26" t="s">
        <v>82</v>
      </c>
      <c r="D299" s="26" t="s">
        <v>783</v>
      </c>
    </row>
    <row r="300" spans="3:15" ht="15">
      <c r="C300" s="26" t="s">
        <v>81</v>
      </c>
      <c r="D300" s="26" t="s">
        <v>783</v>
      </c>
    </row>
    <row r="301" spans="3:15" ht="30">
      <c r="C301" s="26" t="s">
        <v>80</v>
      </c>
      <c r="D301" s="26" t="s">
        <v>835</v>
      </c>
    </row>
    <row r="302" spans="3:15" ht="15">
      <c r="C302" s="26" t="s">
        <v>79</v>
      </c>
      <c r="D302" s="26" t="s">
        <v>803</v>
      </c>
    </row>
    <row r="303" spans="3:15" ht="15">
      <c r="C303" s="26" t="s">
        <v>770</v>
      </c>
      <c r="D303" s="26" t="s">
        <v>823</v>
      </c>
    </row>
    <row r="304" spans="3:15" ht="15">
      <c r="C304" s="26" t="s">
        <v>771</v>
      </c>
      <c r="D304" s="26" t="s">
        <v>823</v>
      </c>
    </row>
    <row r="305" spans="3:4" ht="15">
      <c r="C305" s="26" t="s">
        <v>772</v>
      </c>
      <c r="D305" s="26" t="s">
        <v>823</v>
      </c>
    </row>
    <row r="306" spans="3:4" ht="15">
      <c r="C306" s="26" t="s">
        <v>78</v>
      </c>
      <c r="D306" s="26" t="s">
        <v>783</v>
      </c>
    </row>
    <row r="307" spans="3:4" ht="15">
      <c r="C307" s="26" t="s">
        <v>77</v>
      </c>
      <c r="D307" s="26" t="s">
        <v>803</v>
      </c>
    </row>
    <row r="308" spans="3:4" ht="15">
      <c r="C308" s="26" t="s">
        <v>76</v>
      </c>
      <c r="D308" s="26" t="s">
        <v>803</v>
      </c>
    </row>
    <row r="309" spans="3:4" ht="15">
      <c r="C309" s="26" t="s">
        <v>75</v>
      </c>
      <c r="D309" s="26" t="s">
        <v>783</v>
      </c>
    </row>
    <row r="310" spans="3:4" ht="15">
      <c r="C310" s="26" t="s">
        <v>74</v>
      </c>
      <c r="D310" s="26" t="s">
        <v>783</v>
      </c>
    </row>
    <row r="311" spans="3:4" ht="15">
      <c r="C311" s="26" t="s">
        <v>73</v>
      </c>
      <c r="D311" s="26" t="s">
        <v>783</v>
      </c>
    </row>
    <row r="312" spans="3:4" ht="30">
      <c r="C312" s="26" t="s">
        <v>72</v>
      </c>
      <c r="D312" s="26" t="s">
        <v>817</v>
      </c>
    </row>
    <row r="313" spans="3:4" ht="15">
      <c r="C313" s="26" t="s">
        <v>71</v>
      </c>
      <c r="D313" s="26" t="s">
        <v>783</v>
      </c>
    </row>
    <row r="314" spans="3:4" ht="15">
      <c r="C314" s="26" t="s">
        <v>70</v>
      </c>
      <c r="D314" s="26" t="s">
        <v>783</v>
      </c>
    </row>
    <row r="315" spans="3:4" ht="15">
      <c r="C315" s="26" t="s">
        <v>69</v>
      </c>
      <c r="D315" s="26" t="s">
        <v>803</v>
      </c>
    </row>
    <row r="316" spans="3:4" ht="15">
      <c r="C316" s="26" t="s">
        <v>68</v>
      </c>
      <c r="D316" s="26" t="s">
        <v>783</v>
      </c>
    </row>
    <row r="317" spans="3:4" ht="30">
      <c r="C317" s="26" t="s">
        <v>67</v>
      </c>
      <c r="D317" s="26" t="s">
        <v>812</v>
      </c>
    </row>
    <row r="318" spans="3:4" ht="30">
      <c r="C318" s="26" t="s">
        <v>66</v>
      </c>
      <c r="D318" s="26" t="s">
        <v>802</v>
      </c>
    </row>
    <row r="319" spans="3:4" ht="15">
      <c r="C319" s="26" t="s">
        <v>65</v>
      </c>
      <c r="D319" s="26" t="s">
        <v>783</v>
      </c>
    </row>
    <row r="320" spans="3:4" ht="15">
      <c r="C320" s="26" t="s">
        <v>64</v>
      </c>
      <c r="D320" s="26" t="s">
        <v>794</v>
      </c>
    </row>
    <row r="321" spans="3:20" ht="15">
      <c r="C321" s="26" t="s">
        <v>63</v>
      </c>
      <c r="D321" s="26" t="s">
        <v>811</v>
      </c>
    </row>
    <row r="322" spans="3:20" ht="15">
      <c r="C322" s="26" t="s">
        <v>62</v>
      </c>
      <c r="D322" s="26" t="s">
        <v>783</v>
      </c>
    </row>
    <row r="323" spans="3:20" ht="15">
      <c r="C323" s="26" t="s">
        <v>61</v>
      </c>
      <c r="D323" s="26" t="s">
        <v>836</v>
      </c>
    </row>
    <row r="324" spans="3:20" ht="15">
      <c r="C324" s="26" t="s">
        <v>60</v>
      </c>
      <c r="D324" s="26" t="s">
        <v>783</v>
      </c>
    </row>
    <row r="325" spans="3:20" ht="15">
      <c r="C325" s="26" t="s">
        <v>59</v>
      </c>
      <c r="D325" s="26" t="s">
        <v>783</v>
      </c>
      <c r="P325" s="31"/>
      <c r="Q325" s="32"/>
    </row>
    <row r="326" spans="3:20" ht="15">
      <c r="C326" s="26" t="s">
        <v>58</v>
      </c>
      <c r="D326" s="26" t="s">
        <v>783</v>
      </c>
    </row>
    <row r="327" spans="3:20" ht="15">
      <c r="C327" s="26" t="s">
        <v>57</v>
      </c>
      <c r="D327" s="26" t="s">
        <v>803</v>
      </c>
      <c r="T327" s="28"/>
    </row>
    <row r="328" spans="3:20" ht="15">
      <c r="C328" s="26" t="s">
        <v>56</v>
      </c>
      <c r="D328" s="26" t="s">
        <v>783</v>
      </c>
    </row>
    <row r="329" spans="3:20" ht="15">
      <c r="C329" s="26" t="s">
        <v>55</v>
      </c>
      <c r="D329" s="26" t="s">
        <v>783</v>
      </c>
    </row>
    <row r="330" spans="3:20" ht="30">
      <c r="C330" s="26" t="s">
        <v>54</v>
      </c>
      <c r="D330" s="26" t="s">
        <v>837</v>
      </c>
    </row>
    <row r="331" spans="3:20" ht="15">
      <c r="C331" s="26" t="s">
        <v>53</v>
      </c>
      <c r="D331" s="26" t="s">
        <v>838</v>
      </c>
    </row>
    <row r="332" spans="3:20" ht="15">
      <c r="C332" s="26" t="s">
        <v>52</v>
      </c>
      <c r="D332" s="26" t="s">
        <v>838</v>
      </c>
    </row>
    <row r="333" spans="3:20" ht="15">
      <c r="C333" s="26" t="s">
        <v>51</v>
      </c>
      <c r="D333" s="26" t="s">
        <v>838</v>
      </c>
    </row>
    <row r="334" spans="3:20" ht="15">
      <c r="C334" s="26" t="s">
        <v>50</v>
      </c>
      <c r="D334" s="26" t="s">
        <v>838</v>
      </c>
    </row>
    <row r="335" spans="3:20" ht="15">
      <c r="C335" s="26" t="s">
        <v>49</v>
      </c>
      <c r="D335" s="26" t="s">
        <v>838</v>
      </c>
    </row>
    <row r="336" spans="3:20" ht="15">
      <c r="C336" s="26" t="s">
        <v>48</v>
      </c>
      <c r="D336" s="26" t="s">
        <v>783</v>
      </c>
    </row>
    <row r="337" spans="3:4" ht="30">
      <c r="C337" s="26" t="s">
        <v>47</v>
      </c>
      <c r="D337" s="26" t="s">
        <v>812</v>
      </c>
    </row>
    <row r="338" spans="3:4" ht="15">
      <c r="C338" s="26" t="s">
        <v>46</v>
      </c>
      <c r="D338" s="26" t="s">
        <v>783</v>
      </c>
    </row>
    <row r="339" spans="3:4" ht="15">
      <c r="C339" s="26" t="s">
        <v>45</v>
      </c>
      <c r="D339" s="26" t="s">
        <v>783</v>
      </c>
    </row>
    <row r="340" spans="3:4" ht="30">
      <c r="C340" s="26" t="s">
        <v>44</v>
      </c>
      <c r="D340" s="26" t="s">
        <v>817</v>
      </c>
    </row>
    <row r="341" spans="3:4" ht="15">
      <c r="C341" s="26" t="s">
        <v>43</v>
      </c>
      <c r="D341" s="26" t="s">
        <v>783</v>
      </c>
    </row>
    <row r="342" spans="3:4" ht="15">
      <c r="C342" s="26" t="s">
        <v>42</v>
      </c>
      <c r="D342" s="26" t="s">
        <v>783</v>
      </c>
    </row>
    <row r="343" spans="3:4" ht="15">
      <c r="C343" s="26" t="s">
        <v>41</v>
      </c>
      <c r="D343" s="26" t="s">
        <v>783</v>
      </c>
    </row>
    <row r="344" spans="3:4" ht="15">
      <c r="C344" s="26" t="s">
        <v>40</v>
      </c>
      <c r="D344" s="26" t="s">
        <v>783</v>
      </c>
    </row>
    <row r="345" spans="3:4" ht="15">
      <c r="C345" s="26" t="s">
        <v>39</v>
      </c>
      <c r="D345" s="26" t="s">
        <v>794</v>
      </c>
    </row>
    <row r="346" spans="3:4" ht="15">
      <c r="C346" s="26" t="s">
        <v>38</v>
      </c>
      <c r="D346" s="26" t="s">
        <v>783</v>
      </c>
    </row>
    <row r="347" spans="3:4" ht="15">
      <c r="C347" s="26" t="s">
        <v>37</v>
      </c>
      <c r="D347" s="26" t="s">
        <v>783</v>
      </c>
    </row>
    <row r="348" spans="3:4" ht="15">
      <c r="C348" s="26" t="s">
        <v>36</v>
      </c>
      <c r="D348" s="26" t="s">
        <v>783</v>
      </c>
    </row>
    <row r="349" spans="3:4" ht="15">
      <c r="C349" s="26" t="s">
        <v>35</v>
      </c>
      <c r="D349" s="26" t="s">
        <v>783</v>
      </c>
    </row>
    <row r="350" spans="3:4" ht="15">
      <c r="C350" s="26" t="s">
        <v>34</v>
      </c>
      <c r="D350" s="26" t="s">
        <v>811</v>
      </c>
    </row>
    <row r="351" spans="3:4" ht="15">
      <c r="C351" s="26" t="s">
        <v>33</v>
      </c>
      <c r="D351" s="26" t="s">
        <v>783</v>
      </c>
    </row>
    <row r="352" spans="3:4" ht="15">
      <c r="C352" s="26" t="s">
        <v>32</v>
      </c>
      <c r="D352" s="26" t="s">
        <v>783</v>
      </c>
    </row>
    <row r="353" spans="3:4" ht="15">
      <c r="C353" s="26" t="s">
        <v>31</v>
      </c>
      <c r="D353" s="26" t="s">
        <v>783</v>
      </c>
    </row>
    <row r="354" spans="3:4" ht="15">
      <c r="C354" s="26" t="s">
        <v>30</v>
      </c>
      <c r="D354" s="26" t="s">
        <v>803</v>
      </c>
    </row>
    <row r="355" spans="3:4" ht="15">
      <c r="C355" s="26" t="s">
        <v>773</v>
      </c>
      <c r="D355" s="26" t="s">
        <v>839</v>
      </c>
    </row>
    <row r="356" spans="3:4" ht="30">
      <c r="C356" s="26" t="s">
        <v>774</v>
      </c>
      <c r="D356" s="26" t="s">
        <v>840</v>
      </c>
    </row>
    <row r="357" spans="3:4" ht="15">
      <c r="C357" s="26" t="s">
        <v>29</v>
      </c>
      <c r="D357" s="26" t="s">
        <v>783</v>
      </c>
    </row>
    <row r="358" spans="3:4" ht="15">
      <c r="C358" s="26" t="s">
        <v>28</v>
      </c>
      <c r="D358" s="26" t="s">
        <v>783</v>
      </c>
    </row>
    <row r="359" spans="3:4" ht="30">
      <c r="C359" s="26" t="s">
        <v>27</v>
      </c>
      <c r="D359" s="26" t="s">
        <v>817</v>
      </c>
    </row>
    <row r="360" spans="3:4" ht="30">
      <c r="C360" s="26" t="s">
        <v>26</v>
      </c>
      <c r="D360" s="26" t="s">
        <v>817</v>
      </c>
    </row>
    <row r="361" spans="3:4" ht="30">
      <c r="C361" s="26" t="s">
        <v>25</v>
      </c>
      <c r="D361" s="26" t="s">
        <v>817</v>
      </c>
    </row>
    <row r="362" spans="3:4" ht="30">
      <c r="C362" s="26" t="s">
        <v>24</v>
      </c>
      <c r="D362" s="26" t="s">
        <v>817</v>
      </c>
    </row>
    <row r="363" spans="3:4" ht="15">
      <c r="C363" s="26" t="s">
        <v>23</v>
      </c>
      <c r="D363" s="26" t="s">
        <v>823</v>
      </c>
    </row>
    <row r="364" spans="3:4" ht="30">
      <c r="C364" s="26" t="s">
        <v>22</v>
      </c>
      <c r="D364" s="26" t="s">
        <v>817</v>
      </c>
    </row>
    <row r="365" spans="3:4" ht="30">
      <c r="C365" s="26" t="s">
        <v>21</v>
      </c>
      <c r="D365" s="26" t="s">
        <v>817</v>
      </c>
    </row>
    <row r="366" spans="3:4" ht="30">
      <c r="C366" s="26" t="s">
        <v>20</v>
      </c>
      <c r="D366" s="26" t="s">
        <v>817</v>
      </c>
    </row>
    <row r="367" spans="3:4" ht="30">
      <c r="C367" s="26" t="s">
        <v>19</v>
      </c>
      <c r="D367" s="26" t="s">
        <v>817</v>
      </c>
    </row>
    <row r="368" spans="3:4" ht="15">
      <c r="C368" s="26" t="s">
        <v>18</v>
      </c>
      <c r="D368" s="26" t="s">
        <v>841</v>
      </c>
    </row>
    <row r="369" spans="3:4" ht="30">
      <c r="C369" s="26" t="s">
        <v>775</v>
      </c>
      <c r="D369" s="26" t="s">
        <v>842</v>
      </c>
    </row>
    <row r="370" spans="3:4" ht="45">
      <c r="C370" s="26" t="s">
        <v>776</v>
      </c>
      <c r="D370" s="26" t="s">
        <v>843</v>
      </c>
    </row>
    <row r="371" spans="3:4" ht="30">
      <c r="C371" s="26" t="s">
        <v>777</v>
      </c>
      <c r="D371" s="26" t="s">
        <v>798</v>
      </c>
    </row>
    <row r="372" spans="3:4" ht="15">
      <c r="C372" s="26" t="s">
        <v>17</v>
      </c>
      <c r="D372" s="26" t="s">
        <v>844</v>
      </c>
    </row>
    <row r="373" spans="3:4" ht="15">
      <c r="C373" s="26" t="s">
        <v>8</v>
      </c>
      <c r="D373" s="26" t="s">
        <v>844</v>
      </c>
    </row>
    <row r="374" spans="3:4" ht="15">
      <c r="C374" s="26" t="s">
        <v>16</v>
      </c>
      <c r="D374" s="26" t="s">
        <v>844</v>
      </c>
    </row>
    <row r="375" spans="3:4" ht="15">
      <c r="C375" s="26" t="s">
        <v>15</v>
      </c>
      <c r="D375" s="26" t="s">
        <v>844</v>
      </c>
    </row>
    <row r="376" spans="3:4" ht="15">
      <c r="C376" s="26" t="s">
        <v>14</v>
      </c>
      <c r="D376" s="26" t="s">
        <v>844</v>
      </c>
    </row>
    <row r="377" spans="3:4" ht="15">
      <c r="C377" s="26" t="s">
        <v>13</v>
      </c>
      <c r="D377" s="26" t="s">
        <v>844</v>
      </c>
    </row>
    <row r="378" spans="3:4" ht="15">
      <c r="C378" s="26" t="s">
        <v>12</v>
      </c>
      <c r="D378" s="26" t="s">
        <v>844</v>
      </c>
    </row>
    <row r="379" spans="3:4" ht="15">
      <c r="C379" s="26" t="s">
        <v>11</v>
      </c>
      <c r="D379" s="26" t="s">
        <v>844</v>
      </c>
    </row>
    <row r="380" spans="3:4" ht="15">
      <c r="C380" s="26" t="s">
        <v>10</v>
      </c>
      <c r="D380" s="26" t="s">
        <v>844</v>
      </c>
    </row>
    <row r="381" spans="3:4" ht="15">
      <c r="C381" s="26" t="s">
        <v>9</v>
      </c>
      <c r="D381" s="26" t="s">
        <v>844</v>
      </c>
    </row>
    <row r="382" spans="3:4" ht="15">
      <c r="C382" s="26" t="s">
        <v>7</v>
      </c>
      <c r="D382" s="26" t="s">
        <v>845</v>
      </c>
    </row>
    <row r="383" spans="3:4" ht="15">
      <c r="C383" s="26" t="s">
        <v>6</v>
      </c>
      <c r="D383" s="26" t="s">
        <v>794</v>
      </c>
    </row>
    <row r="384" spans="3:4" ht="15">
      <c r="C384" s="26" t="s">
        <v>5</v>
      </c>
      <c r="D384" s="26" t="s">
        <v>794</v>
      </c>
    </row>
    <row r="385" spans="3:4" ht="15">
      <c r="C385" s="26" t="s">
        <v>4</v>
      </c>
      <c r="D385" s="26" t="s">
        <v>794</v>
      </c>
    </row>
    <row r="386" spans="3:4" ht="15">
      <c r="C386" s="26" t="s">
        <v>3</v>
      </c>
      <c r="D386" s="26" t="s">
        <v>783</v>
      </c>
    </row>
    <row r="387" spans="3:4" ht="15">
      <c r="C387" s="26" t="s">
        <v>2</v>
      </c>
      <c r="D387" s="26" t="s">
        <v>783</v>
      </c>
    </row>
    <row r="388" spans="3:4" ht="15">
      <c r="C388" s="26" t="s">
        <v>1</v>
      </c>
      <c r="D388" s="26" t="s">
        <v>783</v>
      </c>
    </row>
    <row r="389" spans="3:4" ht="15">
      <c r="C389" s="26" t="s">
        <v>0</v>
      </c>
      <c r="D389" s="26" t="s">
        <v>783</v>
      </c>
    </row>
    <row r="390" spans="3:4">
      <c r="C390" s="26"/>
    </row>
    <row r="391" spans="3:4">
      <c r="C391" s="26"/>
    </row>
    <row r="392" spans="3:4">
      <c r="C392" s="26"/>
    </row>
    <row r="393" spans="3:4">
      <c r="C393" s="26"/>
    </row>
    <row r="394" spans="3:4">
      <c r="C394" s="26"/>
    </row>
    <row r="395" spans="3:4">
      <c r="C395" s="26"/>
    </row>
    <row r="396" spans="3:4">
      <c r="C396" s="26"/>
    </row>
    <row r="397" spans="3:4">
      <c r="C397" s="26"/>
    </row>
    <row r="398" spans="3:4">
      <c r="C398" s="26"/>
    </row>
    <row r="399" spans="3:4">
      <c r="C399" s="26"/>
    </row>
    <row r="400" spans="3:4">
      <c r="C400" s="26"/>
    </row>
    <row r="401" spans="3:3">
      <c r="C401" s="26"/>
    </row>
    <row r="402" spans="3:3">
      <c r="C402" s="26"/>
    </row>
    <row r="403" spans="3:3">
      <c r="C403" s="26"/>
    </row>
    <row r="404" spans="3:3">
      <c r="C404" s="26"/>
    </row>
    <row r="405" spans="3:3">
      <c r="C405" s="26"/>
    </row>
    <row r="406" spans="3:3">
      <c r="C406" s="26"/>
    </row>
    <row r="407" spans="3:3">
      <c r="C407" s="26"/>
    </row>
    <row r="408" spans="3:3">
      <c r="C408" s="26"/>
    </row>
    <row r="409" spans="3:3">
      <c r="C409" s="26"/>
    </row>
    <row r="410" spans="3:3">
      <c r="C410" s="26"/>
    </row>
    <row r="411" spans="3:3">
      <c r="C411" s="26"/>
    </row>
    <row r="412" spans="3:3">
      <c r="C412" s="26"/>
    </row>
    <row r="413" spans="3:3">
      <c r="C413" s="26"/>
    </row>
    <row r="414" spans="3:3">
      <c r="C414" s="26"/>
    </row>
    <row r="415" spans="3:3">
      <c r="C415" s="26"/>
    </row>
    <row r="416" spans="3:3">
      <c r="C416" s="26"/>
    </row>
    <row r="417" spans="3:3">
      <c r="C417" s="26"/>
    </row>
    <row r="418" spans="3:3">
      <c r="C418" s="26"/>
    </row>
    <row r="419" spans="3:3">
      <c r="C419" s="26"/>
    </row>
    <row r="420" spans="3:3">
      <c r="C420" s="26"/>
    </row>
    <row r="421" spans="3:3">
      <c r="C421" s="26"/>
    </row>
    <row r="422" spans="3:3">
      <c r="C422" s="26"/>
    </row>
    <row r="423" spans="3:3">
      <c r="C423" s="26"/>
    </row>
    <row r="424" spans="3:3">
      <c r="C424" s="26"/>
    </row>
    <row r="425" spans="3:3">
      <c r="C425" s="26"/>
    </row>
    <row r="426" spans="3:3">
      <c r="C426" s="26"/>
    </row>
    <row r="427" spans="3:3">
      <c r="C427" s="26"/>
    </row>
    <row r="428" spans="3:3">
      <c r="C428" s="26"/>
    </row>
    <row r="429" spans="3:3">
      <c r="C429" s="26"/>
    </row>
    <row r="430" spans="3:3">
      <c r="C430" s="26"/>
    </row>
    <row r="431" spans="3:3">
      <c r="C431" s="26"/>
    </row>
    <row r="432" spans="3:3">
      <c r="C432" s="26"/>
    </row>
    <row r="433" spans="3:3">
      <c r="C433" s="26"/>
    </row>
    <row r="434" spans="3:3">
      <c r="C434" s="26"/>
    </row>
    <row r="435" spans="3:3">
      <c r="C435" s="26"/>
    </row>
    <row r="436" spans="3:3">
      <c r="C436" s="26"/>
    </row>
    <row r="437" spans="3:3">
      <c r="C437" s="26"/>
    </row>
    <row r="438" spans="3:3">
      <c r="C438" s="26"/>
    </row>
    <row r="439" spans="3:3">
      <c r="C439" s="26"/>
    </row>
    <row r="440" spans="3:3">
      <c r="C440" s="26"/>
    </row>
    <row r="441" spans="3:3">
      <c r="C441" s="26"/>
    </row>
    <row r="442" spans="3:3">
      <c r="C442" s="26"/>
    </row>
    <row r="443" spans="3:3">
      <c r="C443" s="26"/>
    </row>
    <row r="444" spans="3:3">
      <c r="C444" s="26"/>
    </row>
    <row r="445" spans="3:3">
      <c r="C445" s="26"/>
    </row>
    <row r="446" spans="3:3">
      <c r="C446" s="26"/>
    </row>
    <row r="447" spans="3:3">
      <c r="C447" s="26"/>
    </row>
    <row r="448" spans="3:3">
      <c r="C448" s="26"/>
    </row>
    <row r="449" spans="3:3">
      <c r="C449" s="26"/>
    </row>
    <row r="450" spans="3:3">
      <c r="C450" s="26"/>
    </row>
    <row r="451" spans="3:3">
      <c r="C451" s="26"/>
    </row>
    <row r="452" spans="3:3">
      <c r="C452" s="26"/>
    </row>
    <row r="453" spans="3:3">
      <c r="C453" s="26"/>
    </row>
    <row r="454" spans="3:3">
      <c r="C454" s="26"/>
    </row>
    <row r="455" spans="3:3">
      <c r="C455" s="26"/>
    </row>
    <row r="456" spans="3:3">
      <c r="C456" s="26"/>
    </row>
    <row r="457" spans="3:3">
      <c r="C457" s="26"/>
    </row>
    <row r="458" spans="3:3">
      <c r="C458" s="26"/>
    </row>
    <row r="459" spans="3:3">
      <c r="C459" s="26"/>
    </row>
    <row r="460" spans="3:3">
      <c r="C460" s="26"/>
    </row>
    <row r="461" spans="3:3">
      <c r="C461" s="26"/>
    </row>
    <row r="462" spans="3:3">
      <c r="C462" s="26"/>
    </row>
    <row r="463" spans="3:3">
      <c r="C463" s="26"/>
    </row>
    <row r="464" spans="3:3">
      <c r="C464" s="26"/>
    </row>
    <row r="465" spans="3:3">
      <c r="C465" s="26"/>
    </row>
    <row r="466" spans="3:3">
      <c r="C466" s="26"/>
    </row>
    <row r="467" spans="3:3">
      <c r="C467" s="26"/>
    </row>
    <row r="468" spans="3:3">
      <c r="C468" s="26"/>
    </row>
    <row r="469" spans="3:3">
      <c r="C469" s="26"/>
    </row>
    <row r="470" spans="3:3">
      <c r="C470" s="26"/>
    </row>
    <row r="471" spans="3:3">
      <c r="C471" s="26"/>
    </row>
    <row r="472" spans="3:3">
      <c r="C472" s="26"/>
    </row>
    <row r="473" spans="3:3">
      <c r="C473" s="26"/>
    </row>
    <row r="474" spans="3:3">
      <c r="C474" s="26"/>
    </row>
    <row r="475" spans="3:3">
      <c r="C475" s="26"/>
    </row>
    <row r="476" spans="3:3">
      <c r="C476" s="26"/>
    </row>
    <row r="477" spans="3:3">
      <c r="C477" s="26"/>
    </row>
    <row r="478" spans="3:3">
      <c r="C478" s="26"/>
    </row>
    <row r="479" spans="3:3">
      <c r="C479" s="26"/>
    </row>
    <row r="480" spans="3:3">
      <c r="C480" s="26"/>
    </row>
    <row r="481" spans="3:3">
      <c r="C481" s="26"/>
    </row>
    <row r="482" spans="3:3">
      <c r="C482" s="26"/>
    </row>
    <row r="483" spans="3:3">
      <c r="C483" s="26"/>
    </row>
    <row r="484" spans="3:3">
      <c r="C484" s="26"/>
    </row>
    <row r="485" spans="3:3">
      <c r="C485" s="26"/>
    </row>
    <row r="486" spans="3:3">
      <c r="C486" s="26"/>
    </row>
    <row r="487" spans="3:3">
      <c r="C487" s="26"/>
    </row>
    <row r="488" spans="3:3">
      <c r="C488" s="26"/>
    </row>
    <row r="489" spans="3:3">
      <c r="C489" s="26"/>
    </row>
    <row r="490" spans="3:3">
      <c r="C490" s="26"/>
    </row>
    <row r="491" spans="3:3">
      <c r="C491" s="26"/>
    </row>
    <row r="492" spans="3:3">
      <c r="C492" s="26"/>
    </row>
    <row r="493" spans="3:3">
      <c r="C493" s="26"/>
    </row>
    <row r="494" spans="3:3">
      <c r="C494" s="26"/>
    </row>
    <row r="495" spans="3:3">
      <c r="C495" s="26"/>
    </row>
    <row r="496" spans="3:3">
      <c r="C496" s="26"/>
    </row>
    <row r="497" spans="3:3">
      <c r="C497" s="26"/>
    </row>
    <row r="498" spans="3:3">
      <c r="C498" s="26"/>
    </row>
    <row r="499" spans="3:3">
      <c r="C499" s="26"/>
    </row>
    <row r="500" spans="3:3">
      <c r="C500" s="26"/>
    </row>
    <row r="501" spans="3:3">
      <c r="C501" s="26"/>
    </row>
    <row r="502" spans="3:3">
      <c r="C502" s="26"/>
    </row>
    <row r="503" spans="3:3">
      <c r="C503" s="26"/>
    </row>
    <row r="504" spans="3:3">
      <c r="C504" s="26"/>
    </row>
    <row r="505" spans="3:3">
      <c r="C505" s="26"/>
    </row>
    <row r="506" spans="3:3">
      <c r="C506" s="26"/>
    </row>
    <row r="507" spans="3:3">
      <c r="C507" s="26"/>
    </row>
    <row r="508" spans="3:3">
      <c r="C508" s="26"/>
    </row>
    <row r="509" spans="3:3">
      <c r="C509" s="26"/>
    </row>
    <row r="510" spans="3:3">
      <c r="C510" s="26"/>
    </row>
    <row r="511" spans="3:3">
      <c r="C511" s="26"/>
    </row>
    <row r="512" spans="3:3">
      <c r="C512" s="26"/>
    </row>
    <row r="513" spans="3:3">
      <c r="C513" s="26"/>
    </row>
    <row r="514" spans="3:3">
      <c r="C514" s="26"/>
    </row>
    <row r="515" spans="3:3">
      <c r="C515" s="26"/>
    </row>
    <row r="516" spans="3:3">
      <c r="C516" s="26"/>
    </row>
    <row r="517" spans="3:3">
      <c r="C517" s="26"/>
    </row>
    <row r="518" spans="3:3">
      <c r="C518" s="26"/>
    </row>
    <row r="519" spans="3:3">
      <c r="C519" s="26"/>
    </row>
    <row r="520" spans="3:3">
      <c r="C520" s="26"/>
    </row>
    <row r="521" spans="3:3">
      <c r="C521" s="26"/>
    </row>
    <row r="522" spans="3:3">
      <c r="C522" s="26"/>
    </row>
    <row r="523" spans="3:3">
      <c r="C523" s="26"/>
    </row>
    <row r="524" spans="3:3">
      <c r="C524" s="26"/>
    </row>
    <row r="525" spans="3:3">
      <c r="C525" s="26"/>
    </row>
    <row r="526" spans="3:3">
      <c r="C526" s="26"/>
    </row>
    <row r="527" spans="3:3">
      <c r="C527" s="26"/>
    </row>
    <row r="528" spans="3:3">
      <c r="C528" s="26"/>
    </row>
    <row r="529" spans="3:3">
      <c r="C529" s="26"/>
    </row>
    <row r="530" spans="3:3">
      <c r="C530" s="26"/>
    </row>
    <row r="531" spans="3:3">
      <c r="C531" s="26"/>
    </row>
    <row r="532" spans="3:3">
      <c r="C532" s="26"/>
    </row>
    <row r="533" spans="3:3">
      <c r="C533" s="26"/>
    </row>
    <row r="534" spans="3:3">
      <c r="C534" s="26"/>
    </row>
    <row r="535" spans="3:3">
      <c r="C535" s="26"/>
    </row>
    <row r="536" spans="3:3">
      <c r="C536" s="26"/>
    </row>
    <row r="537" spans="3:3">
      <c r="C537" s="26"/>
    </row>
    <row r="538" spans="3:3">
      <c r="C538" s="26"/>
    </row>
    <row r="539" spans="3:3">
      <c r="C539" s="26"/>
    </row>
    <row r="540" spans="3:3">
      <c r="C540" s="26"/>
    </row>
    <row r="541" spans="3:3">
      <c r="C541" s="26"/>
    </row>
  </sheetData>
  <phoneticPr fontId="8" type="noConversion"/>
  <conditionalFormatting sqref="B29:B150 D29:D150">
    <cfRule type="duplicateValues" dxfId="2" priority="43"/>
  </conditionalFormatting>
  <conditionalFormatting sqref="B21:C21">
    <cfRule type="duplicateValues" dxfId="1" priority="4"/>
  </conditionalFormatting>
  <conditionalFormatting sqref="V327 O421:O1048576 O1:O292">
    <cfRule type="duplicateValues" dxfId="0" priority="31"/>
  </conditionalFormatting>
  <dataValidations count="3">
    <dataValidation type="list" allowBlank="1" showInputMessage="1" showErrorMessage="1" sqref="D3:D24" xr:uid="{DAD8B49F-1401-406C-8416-47358E68F75B}">
      <formula1>"Yes,No"</formula1>
    </dataValidation>
    <dataValidation type="list" allowBlank="1" showInputMessage="1" showErrorMessage="1" sqref="J29:J296 U29:U98" xr:uid="{794AD6C8-4AB8-49CA-98C1-DA9A5DC65D79}">
      <formula1>Question_list</formula1>
    </dataValidation>
    <dataValidation type="list" allowBlank="1" showInputMessage="1" showErrorMessage="1" sqref="C29:C150" xr:uid="{9FCE6EEB-D995-49C5-BF45-ADB46FB545B0}">
      <formula1>Category_list</formula1>
    </dataValidation>
  </dataValidations>
  <pageMargins left="0.7" right="0.7" top="0.75" bottom="0.75" header="0.3" footer="0.3"/>
  <tableParts count="8">
    <tablePart r:id="rId1"/>
    <tablePart r:id="rId2"/>
    <tablePart r:id="rId3"/>
    <tablePart r:id="rId4"/>
    <tablePart r:id="rId5"/>
    <tablePart r:id="rId6"/>
    <tablePart r:id="rId7"/>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2FC1-5EAF-4ED0-8DB8-9440734A5513}">
  <dimension ref="A3:B26"/>
  <sheetViews>
    <sheetView workbookViewId="0"/>
  </sheetViews>
  <sheetFormatPr baseColWidth="10" defaultColWidth="8.83203125" defaultRowHeight="15"/>
  <cols>
    <col min="1" max="1" width="22" bestFit="1" customWidth="1"/>
    <col min="2" max="2" width="20.33203125" bestFit="1" customWidth="1"/>
  </cols>
  <sheetData>
    <row r="3" spans="1:2">
      <c r="A3" s="5" t="s">
        <v>490</v>
      </c>
      <c r="B3" t="s">
        <v>492</v>
      </c>
    </row>
    <row r="4" spans="1:2">
      <c r="A4" s="6" t="s">
        <v>432</v>
      </c>
      <c r="B4">
        <v>2</v>
      </c>
    </row>
    <row r="5" spans="1:2">
      <c r="A5" s="6" t="s">
        <v>427</v>
      </c>
      <c r="B5">
        <v>10</v>
      </c>
    </row>
    <row r="6" spans="1:2">
      <c r="A6" s="6" t="s">
        <v>221</v>
      </c>
      <c r="B6">
        <v>3</v>
      </c>
    </row>
    <row r="7" spans="1:2">
      <c r="A7" s="6" t="s">
        <v>235</v>
      </c>
      <c r="B7">
        <v>5</v>
      </c>
    </row>
    <row r="8" spans="1:2">
      <c r="A8" s="6" t="s">
        <v>431</v>
      </c>
      <c r="B8">
        <v>11</v>
      </c>
    </row>
    <row r="9" spans="1:2">
      <c r="A9" s="6" t="s">
        <v>449</v>
      </c>
      <c r="B9">
        <v>10</v>
      </c>
    </row>
    <row r="10" spans="1:2">
      <c r="A10" s="6" t="s">
        <v>386</v>
      </c>
      <c r="B10">
        <v>2</v>
      </c>
    </row>
    <row r="11" spans="1:2">
      <c r="A11" s="6" t="s">
        <v>254</v>
      </c>
      <c r="B11">
        <v>4</v>
      </c>
    </row>
    <row r="12" spans="1:2">
      <c r="A12" s="6" t="s">
        <v>255</v>
      </c>
      <c r="B12">
        <v>6</v>
      </c>
    </row>
    <row r="13" spans="1:2">
      <c r="A13" s="6" t="s">
        <v>256</v>
      </c>
      <c r="B13">
        <v>5</v>
      </c>
    </row>
    <row r="14" spans="1:2">
      <c r="A14" s="6" t="s">
        <v>224</v>
      </c>
      <c r="B14">
        <v>4</v>
      </c>
    </row>
    <row r="15" spans="1:2">
      <c r="A15" s="6" t="s">
        <v>214</v>
      </c>
      <c r="B15">
        <v>21</v>
      </c>
    </row>
    <row r="16" spans="1:2">
      <c r="A16" s="6" t="s">
        <v>443</v>
      </c>
      <c r="B16">
        <v>4</v>
      </c>
    </row>
    <row r="17" spans="1:2">
      <c r="A17" s="6" t="s">
        <v>300</v>
      </c>
      <c r="B17">
        <v>7</v>
      </c>
    </row>
    <row r="18" spans="1:2">
      <c r="A18" s="6" t="s">
        <v>394</v>
      </c>
      <c r="B18">
        <v>6</v>
      </c>
    </row>
    <row r="19" spans="1:2">
      <c r="A19" s="6" t="s">
        <v>433</v>
      </c>
      <c r="B19">
        <v>1</v>
      </c>
    </row>
    <row r="20" spans="1:2">
      <c r="A20" s="6" t="s">
        <v>385</v>
      </c>
      <c r="B20">
        <v>3</v>
      </c>
    </row>
    <row r="21" spans="1:2">
      <c r="A21" s="6" t="s">
        <v>210</v>
      </c>
      <c r="B21">
        <v>3</v>
      </c>
    </row>
    <row r="22" spans="1:2">
      <c r="A22" s="6" t="s">
        <v>392</v>
      </c>
      <c r="B22">
        <v>6</v>
      </c>
    </row>
    <row r="23" spans="1:2">
      <c r="A23" s="6" t="s">
        <v>309</v>
      </c>
      <c r="B23">
        <v>3</v>
      </c>
    </row>
    <row r="24" spans="1:2">
      <c r="A24" s="6" t="s">
        <v>287</v>
      </c>
      <c r="B24">
        <v>1</v>
      </c>
    </row>
    <row r="25" spans="1:2">
      <c r="A25" s="6" t="s">
        <v>269</v>
      </c>
      <c r="B25">
        <v>6</v>
      </c>
    </row>
    <row r="26" spans="1:2">
      <c r="A26" s="6" t="s">
        <v>491</v>
      </c>
      <c r="B26">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Instructions</vt:lpstr>
      <vt:lpstr>Step 1 - v2 Achieved Features</vt:lpstr>
      <vt:lpstr>Step 2 - Questionnaire</vt:lpstr>
      <vt:lpstr>Step 3a-Regular Documentation</vt:lpstr>
      <vt:lpstr>Step 3b-Ongoing Documentation</vt:lpstr>
      <vt:lpstr>Step 3c-Performance Testing</vt:lpstr>
      <vt:lpstr>Changelog</vt:lpstr>
      <vt:lpstr>Data</vt:lpstr>
      <vt:lpstr>Sheet1</vt:lpstr>
      <vt:lpstr>Sheet2</vt:lpstr>
      <vt:lpstr>Category_list</vt:lpstr>
      <vt:lpstr>GeneralQs</vt:lpstr>
      <vt:lpstr>Question_list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Stodola</dc:creator>
  <cp:lastModifiedBy>Sabrina Stanger</cp:lastModifiedBy>
  <dcterms:created xsi:type="dcterms:W3CDTF">2024-01-24T22:53:14Z</dcterms:created>
  <dcterms:modified xsi:type="dcterms:W3CDTF">2026-08-12T22:19:57Z</dcterms:modified>
</cp:coreProperties>
</file>