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rockmtnins-my.sharepoint.com/personal/mads_neergaard_rmi_org/Documents/Desktop/"/>
    </mc:Choice>
  </mc:AlternateContent>
  <xr:revisionPtr revIDLastSave="1" documentId="8_{F72536E5-D2C8-4A04-8BF7-52879E08D305}" xr6:coauthVersionLast="47" xr6:coauthVersionMax="47" xr10:uidLastSave="{4B943C92-3DE7-429B-8563-F21E5F0221B1}"/>
  <bookViews>
    <workbookView xWindow="38280" yWindow="30" windowWidth="38640" windowHeight="21120" tabRatio="824" activeTab="1" xr2:uid="{00000000-000D-0000-FFFF-FFFF00000000}"/>
  </bookViews>
  <sheets>
    <sheet name="Data description" sheetId="36" r:id="rId1"/>
    <sheet name="DQ Template" sheetId="37" r:id="rId2"/>
    <sheet name="References" sheetId="20" state="hidden" r:id="rId3"/>
    <sheet name="Calculations" sheetId="28" state="hidden" r:id="rId4"/>
    <sheet name="Dashboard" sheetId="26" r:id="rId5"/>
  </sheets>
  <externalReferences>
    <externalReference r:id="rId6"/>
  </externalReferences>
  <definedNames>
    <definedName name="__Ampler.Charts.34f1c03d97b345f9a4353d08cf28e475" hidden="1">[1]RouteAssessment!#REF!</definedName>
    <definedName name="__Ampler.Charts.4eeae91c0b67498a8a436f0c0c38dece" hidden="1">[1]RouteAssessment!#REF!</definedName>
    <definedName name="__Ampler.Charts.5728b5bb58e949dfa3a26fa526f1025b" hidden="1">#REF!</definedName>
    <definedName name="__Ampler.Charts.75a81f14f29d46e0b4e39cf665ff6370" hidden="1">#REF!</definedName>
    <definedName name="__Ampler.Charts.ccf74908bffc4081a620e52ce9827f62" hidden="1">#REF!</definedName>
    <definedName name="_xlnm._FilterDatabase" localSheetId="0" hidden="1">'Data description'!$B$2:$F$38</definedName>
    <definedName name="DEFAULT">References!$J$21</definedName>
    <definedName name="Lifetime">#REF!</definedName>
    <definedName name="MILLION">References!$H$22</definedName>
    <definedName name="NOT_APPLICABLE">References!$J$22</definedName>
    <definedName name="ROUND_OFF">References!$N$21</definedName>
    <definedName name="TON_TO_GRAM">References!$H$21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6" l="1"/>
  <c r="E19" i="26" l="1"/>
  <c r="E31" i="26" s="1"/>
  <c r="E18" i="26"/>
  <c r="E30" i="26" s="1"/>
  <c r="E16" i="26"/>
  <c r="E15" i="26"/>
  <c r="F10" i="26"/>
  <c r="F9" i="26"/>
  <c r="H32" i="37"/>
  <c r="G32" i="37"/>
  <c r="H67" i="37"/>
  <c r="I40" i="37"/>
  <c r="H40" i="37"/>
  <c r="H41" i="37"/>
  <c r="I41" i="37"/>
  <c r="D13" i="26" l="1"/>
  <c r="D22" i="26"/>
  <c r="G24" i="26"/>
  <c r="H24" i="26"/>
  <c r="I24" i="26"/>
  <c r="F24" i="26"/>
  <c r="I23" i="26" l="1"/>
  <c r="I29" i="26" s="1"/>
  <c r="F17" i="26"/>
  <c r="G23" i="26"/>
  <c r="G29" i="26" s="1"/>
  <c r="H23" i="26"/>
  <c r="F23" i="26"/>
  <c r="F29" i="26" s="1"/>
  <c r="J24" i="26" l="1"/>
  <c r="F14" i="26" s="1"/>
  <c r="C8" i="28" l="1"/>
  <c r="D8" i="28" s="1"/>
  <c r="C7" i="28"/>
  <c r="D7" i="28" s="1"/>
  <c r="C9" i="28"/>
  <c r="D9" i="28" s="1"/>
  <c r="C6" i="28"/>
  <c r="D6" i="28" s="1"/>
  <c r="I66" i="37"/>
  <c r="H66" i="37"/>
  <c r="F6" i="37" l="1"/>
  <c r="B35" i="37"/>
  <c r="B34" i="37"/>
  <c r="G34" i="37" s="1"/>
  <c r="B33" i="37"/>
  <c r="G33" i="37" s="1"/>
  <c r="C258" i="28"/>
  <c r="D258" i="28"/>
  <c r="E258" i="28"/>
  <c r="F258" i="28"/>
  <c r="C259" i="28"/>
  <c r="D259" i="28"/>
  <c r="E259" i="28"/>
  <c r="F259" i="28"/>
  <c r="C260" i="28"/>
  <c r="D260" i="28"/>
  <c r="E260" i="28"/>
  <c r="F260" i="28"/>
  <c r="C261" i="28"/>
  <c r="D261" i="28"/>
  <c r="E261" i="28"/>
  <c r="F261" i="28"/>
  <c r="C262" i="28"/>
  <c r="D262" i="28"/>
  <c r="E262" i="28"/>
  <c r="F262" i="28"/>
  <c r="C263" i="28"/>
  <c r="D263" i="28"/>
  <c r="E263" i="28"/>
  <c r="F263" i="28"/>
  <c r="C264" i="28"/>
  <c r="D264" i="28"/>
  <c r="E264" i="28"/>
  <c r="F264" i="28"/>
  <c r="C265" i="28"/>
  <c r="D265" i="28"/>
  <c r="E265" i="28"/>
  <c r="F265" i="28"/>
  <c r="C266" i="28"/>
  <c r="D266" i="28"/>
  <c r="E266" i="28"/>
  <c r="F266" i="28"/>
  <c r="C267" i="28"/>
  <c r="D267" i="28"/>
  <c r="E267" i="28"/>
  <c r="F267" i="28"/>
  <c r="C268" i="28"/>
  <c r="D268" i="28"/>
  <c r="E268" i="28"/>
  <c r="F268" i="28"/>
  <c r="C269" i="28"/>
  <c r="D269" i="28"/>
  <c r="E269" i="28"/>
  <c r="F269" i="28"/>
  <c r="C270" i="28"/>
  <c r="D270" i="28"/>
  <c r="E270" i="28"/>
  <c r="F270" i="28"/>
  <c r="C271" i="28"/>
  <c r="D271" i="28"/>
  <c r="E271" i="28"/>
  <c r="F271" i="28"/>
  <c r="C272" i="28"/>
  <c r="D272" i="28"/>
  <c r="E272" i="28"/>
  <c r="F272" i="28"/>
  <c r="C273" i="28"/>
  <c r="D273" i="28"/>
  <c r="E273" i="28"/>
  <c r="F273" i="28"/>
  <c r="C274" i="28"/>
  <c r="D274" i="28"/>
  <c r="E274" i="28"/>
  <c r="F274" i="28"/>
  <c r="C275" i="28"/>
  <c r="D275" i="28"/>
  <c r="E275" i="28"/>
  <c r="F275" i="28"/>
  <c r="C276" i="28"/>
  <c r="D276" i="28"/>
  <c r="E276" i="28"/>
  <c r="F276" i="28"/>
  <c r="C277" i="28"/>
  <c r="D277" i="28"/>
  <c r="E277" i="28"/>
  <c r="F277" i="28"/>
  <c r="C284" i="28"/>
  <c r="D284" i="28"/>
  <c r="C285" i="28"/>
  <c r="D285" i="28"/>
  <c r="C286" i="28"/>
  <c r="D286" i="28"/>
  <c r="C287" i="28"/>
  <c r="D287" i="28"/>
  <c r="C288" i="28"/>
  <c r="D288" i="28"/>
  <c r="C289" i="28"/>
  <c r="D289" i="28"/>
  <c r="C290" i="28"/>
  <c r="D290" i="28"/>
  <c r="C291" i="28"/>
  <c r="D291" i="28"/>
  <c r="C292" i="28"/>
  <c r="D292" i="28"/>
  <c r="C293" i="28"/>
  <c r="D293" i="28"/>
  <c r="C294" i="28"/>
  <c r="D294" i="28"/>
  <c r="C295" i="28"/>
  <c r="D295" i="28"/>
  <c r="C296" i="28"/>
  <c r="D296" i="28"/>
  <c r="C297" i="28"/>
  <c r="D297" i="28"/>
  <c r="C298" i="28"/>
  <c r="D298" i="28"/>
  <c r="C299" i="28"/>
  <c r="D299" i="28"/>
  <c r="C300" i="28"/>
  <c r="D300" i="28"/>
  <c r="C301" i="28"/>
  <c r="D301" i="28"/>
  <c r="C302" i="28"/>
  <c r="D302" i="28"/>
  <c r="C303" i="28"/>
  <c r="D303" i="28"/>
  <c r="D307" i="28" a="1"/>
  <c r="C307" i="28" a="1"/>
  <c r="H33" i="37" l="1"/>
  <c r="G35" i="37"/>
  <c r="H35" i="37"/>
  <c r="J34" i="37" a="1"/>
  <c r="J34" i="37" s="1"/>
  <c r="L34" i="37" a="1"/>
  <c r="L34" i="37" s="1"/>
  <c r="K34" i="37" a="1"/>
  <c r="K34" i="37" s="1"/>
  <c r="C243" i="28"/>
  <c r="F38" i="26" s="1"/>
  <c r="G38" i="26" s="1"/>
  <c r="C307" i="28"/>
  <c r="D307" i="28"/>
  <c r="H307" i="28"/>
  <c r="C308" i="28" a="1"/>
  <c r="C308" i="28" l="1"/>
  <c r="D308" i="28" a="1"/>
  <c r="D308" i="28" l="1"/>
  <c r="H308" i="28"/>
  <c r="K308" i="28"/>
  <c r="C309" i="28" a="1"/>
  <c r="C309" i="28" l="1"/>
  <c r="D309" i="28" a="1"/>
  <c r="D309" i="28" l="1"/>
  <c r="H309" i="28"/>
  <c r="K309" i="28"/>
  <c r="C310" i="28" a="1"/>
  <c r="C310" i="28" l="1"/>
  <c r="H310" i="28"/>
  <c r="K310" i="28"/>
  <c r="C311" i="28" a="1"/>
  <c r="D310" i="28" a="1"/>
  <c r="D310" i="28" l="1"/>
  <c r="C311" i="28"/>
  <c r="H311" i="28"/>
  <c r="K311" i="28"/>
  <c r="H312" i="28"/>
  <c r="K312" i="28"/>
  <c r="H313" i="28"/>
  <c r="K313" i="28"/>
  <c r="H314" i="28"/>
  <c r="K314" i="28"/>
  <c r="H315" i="28"/>
  <c r="K315" i="28"/>
  <c r="H316" i="28"/>
  <c r="K316" i="28"/>
  <c r="H317" i="28"/>
  <c r="K317" i="28"/>
  <c r="H318" i="28"/>
  <c r="K318" i="28"/>
  <c r="H319" i="28"/>
  <c r="K319" i="28"/>
  <c r="H320" i="28"/>
  <c r="K320" i="28"/>
  <c r="H321" i="28"/>
  <c r="K321" i="28"/>
  <c r="H322" i="28"/>
  <c r="K322" i="28"/>
  <c r="H323" i="28"/>
  <c r="K323" i="28"/>
  <c r="H324" i="28"/>
  <c r="K324" i="28"/>
  <c r="H325" i="28"/>
  <c r="K325" i="28"/>
  <c r="H326" i="28"/>
  <c r="K326" i="28"/>
  <c r="C333" i="28"/>
  <c r="C334" i="28"/>
  <c r="D334" i="28" s="1"/>
  <c r="C335" i="28"/>
  <c r="D335" i="28" s="1"/>
  <c r="C336" i="28"/>
  <c r="D336" i="28" s="1"/>
  <c r="C337" i="28"/>
  <c r="D337" i="28" s="1"/>
  <c r="C338" i="28"/>
  <c r="D338" i="28" s="1"/>
  <c r="C339" i="28"/>
  <c r="D339" i="28" s="1"/>
  <c r="C340" i="28"/>
  <c r="D340" i="28" s="1"/>
  <c r="C341" i="28"/>
  <c r="D341" i="28" s="1"/>
  <c r="C342" i="28"/>
  <c r="D342" i="28" s="1"/>
  <c r="C343" i="28"/>
  <c r="D343" i="28" s="1"/>
  <c r="C344" i="28"/>
  <c r="D344" i="28" s="1"/>
  <c r="C345" i="28"/>
  <c r="D345" i="28" s="1"/>
  <c r="C346" i="28"/>
  <c r="D346" i="28" s="1"/>
  <c r="C347" i="28"/>
  <c r="D347" i="28" s="1"/>
  <c r="C348" i="28"/>
  <c r="D348" i="28" s="1"/>
  <c r="C349" i="28"/>
  <c r="D349" i="28" s="1"/>
  <c r="C350" i="28"/>
  <c r="D350" i="28" s="1"/>
  <c r="C351" i="28"/>
  <c r="D351" i="28" s="1"/>
  <c r="C352" i="28"/>
  <c r="D352" i="28" s="1"/>
  <c r="C359" i="28"/>
  <c r="D359" i="28"/>
  <c r="C360" i="28"/>
  <c r="D360" i="28"/>
  <c r="C361" i="28"/>
  <c r="D361" i="28"/>
  <c r="C362" i="28"/>
  <c r="D362" i="28"/>
  <c r="C363" i="28"/>
  <c r="C386" i="28" s="1"/>
  <c r="D363" i="28"/>
  <c r="C364" i="28"/>
  <c r="C387" i="28" s="1"/>
  <c r="D364" i="28"/>
  <c r="C365" i="28"/>
  <c r="C388" i="28" s="1"/>
  <c r="D365" i="28"/>
  <c r="C366" i="28"/>
  <c r="C389" i="28" s="1"/>
  <c r="D366" i="28"/>
  <c r="C367" i="28"/>
  <c r="C390" i="28" s="1"/>
  <c r="D367" i="28"/>
  <c r="C368" i="28"/>
  <c r="C391" i="28" s="1"/>
  <c r="D368" i="28"/>
  <c r="C369" i="28"/>
  <c r="C392" i="28" s="1"/>
  <c r="D369" i="28"/>
  <c r="C370" i="28"/>
  <c r="C393" i="28" s="1"/>
  <c r="D370" i="28"/>
  <c r="C371" i="28"/>
  <c r="C394" i="28" s="1"/>
  <c r="D371" i="28"/>
  <c r="C372" i="28"/>
  <c r="C395" i="28" s="1"/>
  <c r="D372" i="28"/>
  <c r="C373" i="28"/>
  <c r="C396" i="28" s="1"/>
  <c r="D373" i="28"/>
  <c r="C374" i="28"/>
  <c r="C397" i="28" s="1"/>
  <c r="D374" i="28"/>
  <c r="C375" i="28"/>
  <c r="C398" i="28" s="1"/>
  <c r="D375" i="28"/>
  <c r="C376" i="28"/>
  <c r="C399" i="28" s="1"/>
  <c r="D376" i="28"/>
  <c r="C377" i="28"/>
  <c r="C400" i="28" s="1"/>
  <c r="D377" i="28"/>
  <c r="C378" i="28"/>
  <c r="C401" i="28" s="1"/>
  <c r="D378" i="28"/>
  <c r="C205" i="28"/>
  <c r="D205" i="28"/>
  <c r="C206" i="28"/>
  <c r="D206" i="28"/>
  <c r="C207" i="28"/>
  <c r="D207" i="28"/>
  <c r="C208" i="28"/>
  <c r="D208" i="28"/>
  <c r="C209" i="28"/>
  <c r="D209" i="28"/>
  <c r="C210" i="28"/>
  <c r="D210" i="28"/>
  <c r="C211" i="28"/>
  <c r="D211" i="28"/>
  <c r="C212" i="28"/>
  <c r="D212" i="28"/>
  <c r="C213" i="28"/>
  <c r="D213" i="28"/>
  <c r="C214" i="28"/>
  <c r="D214" i="28"/>
  <c r="C215" i="28"/>
  <c r="D215" i="28"/>
  <c r="C216" i="28"/>
  <c r="D216" i="28"/>
  <c r="C217" i="28"/>
  <c r="D217" i="28"/>
  <c r="C218" i="28"/>
  <c r="D218" i="28"/>
  <c r="C219" i="28"/>
  <c r="D219" i="28"/>
  <c r="C220" i="28"/>
  <c r="D220" i="28"/>
  <c r="C221" i="28"/>
  <c r="D221" i="28"/>
  <c r="C222" i="28"/>
  <c r="D222" i="28"/>
  <c r="C223" i="28"/>
  <c r="D223" i="28"/>
  <c r="C224" i="28"/>
  <c r="D224" i="28"/>
  <c r="D38" i="26"/>
  <c r="E30" i="20"/>
  <c r="E28" i="20"/>
  <c r="E27" i="20"/>
  <c r="E26" i="20"/>
  <c r="E25" i="20"/>
  <c r="E24" i="20"/>
  <c r="E23" i="20"/>
  <c r="E22" i="20"/>
  <c r="E21" i="20"/>
  <c r="C318" i="28" a="1"/>
  <c r="C315" i="28" a="1"/>
  <c r="C319" i="28" a="1"/>
  <c r="D326" i="28" a="1"/>
  <c r="C326" i="28" a="1"/>
  <c r="D311" i="28" a="1"/>
  <c r="D312" i="28" a="1"/>
  <c r="D321" i="28" a="1"/>
  <c r="C320" i="28" a="1"/>
  <c r="C322" i="28" a="1"/>
  <c r="C316" i="28" a="1"/>
  <c r="D319" i="28" a="1"/>
  <c r="D322" i="28" a="1"/>
  <c r="C324" i="28" a="1"/>
  <c r="C321" i="28" a="1"/>
  <c r="D317" i="28" a="1"/>
  <c r="D315" i="28" a="1"/>
  <c r="D323" i="28" a="1"/>
  <c r="C323" i="28" a="1"/>
  <c r="C314" i="28" a="1"/>
  <c r="D318" i="28" a="1"/>
  <c r="D316" i="28" a="1"/>
  <c r="C313" i="28" a="1"/>
  <c r="D313" i="28" a="1"/>
  <c r="C317" i="28" a="1"/>
  <c r="D314" i="28" a="1"/>
  <c r="D324" i="28" a="1"/>
  <c r="C312" i="28" a="1"/>
  <c r="C325" i="28" a="1"/>
  <c r="D320" i="28" a="1"/>
  <c r="D325" i="28" a="1"/>
  <c r="C249" i="28" l="1"/>
  <c r="F39" i="26" s="1"/>
  <c r="D39" i="26" s="1"/>
  <c r="C383" i="28"/>
  <c r="G243" i="28"/>
  <c r="F45" i="26" s="1"/>
  <c r="G45" i="26" s="1"/>
  <c r="E243" i="28"/>
  <c r="F44" i="26" s="1"/>
  <c r="C384" i="28"/>
  <c r="D333" i="28"/>
  <c r="E249" i="28" s="1"/>
  <c r="C385" i="28"/>
  <c r="E206" i="28"/>
  <c r="E220" i="28"/>
  <c r="E214" i="28"/>
  <c r="E219" i="28"/>
  <c r="E213" i="28"/>
  <c r="E223" i="28"/>
  <c r="E218" i="28"/>
  <c r="E212" i="28"/>
  <c r="E215" i="28"/>
  <c r="E217" i="28"/>
  <c r="E222" i="28"/>
  <c r="E209" i="28"/>
  <c r="E224" i="28"/>
  <c r="E211" i="28"/>
  <c r="E207" i="28"/>
  <c r="E208" i="28"/>
  <c r="E205" i="28"/>
  <c r="E221" i="28"/>
  <c r="E210" i="28"/>
  <c r="E216" i="28"/>
  <c r="D313" i="28"/>
  <c r="C316" i="28"/>
  <c r="D318" i="28"/>
  <c r="C313" i="28"/>
  <c r="D315" i="28"/>
  <c r="C318" i="28"/>
  <c r="D321" i="28"/>
  <c r="C315" i="28"/>
  <c r="D312" i="28"/>
  <c r="C323" i="28"/>
  <c r="C312" i="28"/>
  <c r="D325" i="28"/>
  <c r="D326" i="28"/>
  <c r="D314" i="28"/>
  <c r="C321" i="28"/>
  <c r="C317" i="28"/>
  <c r="C326" i="28"/>
  <c r="D317" i="28"/>
  <c r="C322" i="28"/>
  <c r="D319" i="28"/>
  <c r="C314" i="28"/>
  <c r="D311" i="28"/>
  <c r="D323" i="28"/>
  <c r="D322" i="28"/>
  <c r="C324" i="28"/>
  <c r="D320" i="28"/>
  <c r="C320" i="28"/>
  <c r="C325" i="28"/>
  <c r="D324" i="28"/>
  <c r="C319" i="28"/>
  <c r="D316" i="28"/>
  <c r="F2" i="26"/>
  <c r="C252" i="28" l="1"/>
  <c r="F41" i="26" s="1"/>
  <c r="G41" i="26" s="1"/>
  <c r="D45" i="26"/>
  <c r="D44" i="26"/>
  <c r="G44" i="26"/>
  <c r="E246" i="28"/>
  <c r="F43" i="26" s="1"/>
  <c r="C246" i="28"/>
  <c r="E225" i="28"/>
  <c r="G39" i="26"/>
  <c r="I84" i="37"/>
  <c r="I89" i="37"/>
  <c r="H89" i="37"/>
  <c r="I88" i="37"/>
  <c r="H88" i="37"/>
  <c r="I87" i="37"/>
  <c r="H87" i="37"/>
  <c r="I86" i="37"/>
  <c r="H86" i="37"/>
  <c r="I85" i="37"/>
  <c r="H85" i="37"/>
  <c r="H84" i="37"/>
  <c r="I83" i="37"/>
  <c r="H83" i="37"/>
  <c r="I82" i="37"/>
  <c r="H82" i="37"/>
  <c r="I81" i="37"/>
  <c r="H81" i="37"/>
  <c r="I80" i="37"/>
  <c r="H80" i="37"/>
  <c r="I79" i="37"/>
  <c r="H79" i="37"/>
  <c r="I76" i="37"/>
  <c r="H76" i="37"/>
  <c r="I75" i="37"/>
  <c r="H75" i="37"/>
  <c r="I74" i="37"/>
  <c r="H74" i="37"/>
  <c r="I73" i="37"/>
  <c r="H73" i="37"/>
  <c r="I72" i="37"/>
  <c r="H72" i="37"/>
  <c r="I71" i="37"/>
  <c r="H71" i="37"/>
  <c r="I70" i="37"/>
  <c r="H70" i="37"/>
  <c r="I69" i="37"/>
  <c r="H69" i="37"/>
  <c r="I68" i="37"/>
  <c r="H68" i="37"/>
  <c r="I67" i="37"/>
  <c r="H58" i="37"/>
  <c r="I63" i="37"/>
  <c r="H63" i="37"/>
  <c r="I62" i="37"/>
  <c r="H62" i="37"/>
  <c r="I61" i="37"/>
  <c r="H61" i="37"/>
  <c r="I60" i="37"/>
  <c r="H60" i="37"/>
  <c r="I59" i="37"/>
  <c r="H59" i="37"/>
  <c r="I58" i="37"/>
  <c r="I57" i="37"/>
  <c r="H57" i="37"/>
  <c r="I56" i="37"/>
  <c r="H56" i="37"/>
  <c r="I55" i="37"/>
  <c r="H55" i="37"/>
  <c r="I54" i="37"/>
  <c r="H54" i="37"/>
  <c r="I53" i="37"/>
  <c r="H53" i="37"/>
  <c r="I50" i="37"/>
  <c r="H50" i="37"/>
  <c r="I49" i="37"/>
  <c r="H49" i="37"/>
  <c r="I48" i="37"/>
  <c r="H48" i="37"/>
  <c r="I47" i="37"/>
  <c r="H47" i="37"/>
  <c r="I46" i="37"/>
  <c r="H46" i="37"/>
  <c r="I45" i="37"/>
  <c r="H45" i="37"/>
  <c r="I44" i="37"/>
  <c r="H44" i="37"/>
  <c r="I43" i="37"/>
  <c r="H43" i="37"/>
  <c r="I42" i="37"/>
  <c r="H42" i="37"/>
  <c r="H34" i="37" l="1"/>
  <c r="D41" i="26"/>
  <c r="I34" i="37"/>
  <c r="L9" i="28"/>
  <c r="L8" i="28"/>
  <c r="L7" i="28"/>
  <c r="L6" i="28"/>
  <c r="F9" i="28"/>
  <c r="F8" i="28"/>
  <c r="F7" i="28"/>
  <c r="F6" i="28"/>
  <c r="O9" i="28" l="1"/>
  <c r="P9" i="28"/>
  <c r="Q9" i="28"/>
  <c r="V9" i="28"/>
  <c r="W9" i="28"/>
  <c r="O7" i="28"/>
  <c r="Q7" i="28"/>
  <c r="V7" i="28"/>
  <c r="W7" i="28"/>
  <c r="P7" i="28"/>
  <c r="Q6" i="28"/>
  <c r="P6" i="28"/>
  <c r="O6" i="28"/>
  <c r="W6" i="28"/>
  <c r="V6" i="28"/>
  <c r="N6" i="28"/>
  <c r="N7" i="28"/>
  <c r="N8" i="28"/>
  <c r="N9" i="28"/>
  <c r="M9" i="28"/>
  <c r="M6" i="28"/>
  <c r="M7" i="28"/>
  <c r="M8" i="28"/>
  <c r="O8" i="28" s="1"/>
  <c r="Q8" i="28" l="1"/>
  <c r="P8" i="28"/>
  <c r="J33" i="37" l="1" a="1"/>
  <c r="J33" i="37" s="1"/>
  <c r="K33" i="37" a="1"/>
  <c r="K33" i="37" s="1"/>
  <c r="I33" i="37"/>
  <c r="R7" i="28" s="1"/>
  <c r="U7" i="28" s="1"/>
  <c r="S7" i="28"/>
  <c r="L33" i="37" a="1"/>
  <c r="L33" i="37" s="1"/>
  <c r="T7" i="28"/>
  <c r="T8" i="28"/>
  <c r="S8" i="28"/>
  <c r="T6" i="28"/>
  <c r="S6" i="28"/>
  <c r="J32" i="37" a="1"/>
  <c r="J32" i="37" s="1"/>
  <c r="L32" i="37" a="1"/>
  <c r="L32" i="37" s="1"/>
  <c r="K32" i="37" a="1"/>
  <c r="K32" i="37" s="1"/>
  <c r="I32" i="37"/>
  <c r="R6" i="28" s="1"/>
  <c r="U6" i="28" s="1"/>
  <c r="K35" i="37" a="1"/>
  <c r="K35" i="37" s="1"/>
  <c r="S9" i="28"/>
  <c r="T9" i="28"/>
  <c r="L35" i="37" a="1"/>
  <c r="L35" i="37" s="1"/>
  <c r="J35" i="37" a="1"/>
  <c r="J35" i="37" s="1"/>
  <c r="I35" i="37"/>
  <c r="R9" i="28" s="1"/>
  <c r="U9" i="28" s="1"/>
  <c r="R8" i="28" l="1"/>
  <c r="B9" i="37"/>
  <c r="B10" i="37" s="1"/>
  <c r="B11" i="37" s="1"/>
  <c r="B12" i="37" s="1"/>
  <c r="B13" i="37" s="1"/>
  <c r="B14" i="37" s="1"/>
  <c r="B15" i="37" s="1"/>
  <c r="B16" i="37" s="1"/>
  <c r="B17" i="37" s="1"/>
  <c r="B18" i="37" s="1"/>
  <c r="B19" i="37" s="1"/>
  <c r="B20" i="37" s="1"/>
  <c r="B21" i="37" s="1"/>
  <c r="B22" i="37" s="1"/>
  <c r="B23" i="37" s="1"/>
  <c r="B24" i="37" s="1"/>
  <c r="B25" i="37" s="1"/>
  <c r="B26" i="37" s="1"/>
  <c r="B27" i="37" s="1"/>
  <c r="U8" i="28" l="1"/>
  <c r="V8" i="28" s="1"/>
  <c r="AF6" i="37"/>
  <c r="AD6" i="37"/>
  <c r="AB6" i="37"/>
  <c r="Z6" i="37"/>
  <c r="AE6" i="37"/>
  <c r="AC6" i="37"/>
  <c r="AA6" i="37"/>
  <c r="Y6" i="37"/>
  <c r="W8" i="28" l="1"/>
  <c r="D197" i="28" l="1"/>
  <c r="D196" i="28"/>
  <c r="D195" i="28"/>
  <c r="D194" i="28"/>
  <c r="D188" i="28"/>
  <c r="D187" i="28"/>
  <c r="D186" i="28"/>
  <c r="D185" i="28"/>
  <c r="D179" i="28"/>
  <c r="D178" i="28"/>
  <c r="D177" i="28"/>
  <c r="D176" i="28"/>
  <c r="D170" i="28"/>
  <c r="D169" i="28"/>
  <c r="D168" i="28"/>
  <c r="D167" i="28"/>
  <c r="D161" i="28"/>
  <c r="D160" i="28"/>
  <c r="D159" i="28"/>
  <c r="D158" i="28"/>
  <c r="D152" i="28"/>
  <c r="D151" i="28"/>
  <c r="D150" i="28"/>
  <c r="D149" i="28"/>
  <c r="D143" i="28"/>
  <c r="D142" i="28"/>
  <c r="D141" i="28"/>
  <c r="D140" i="28"/>
  <c r="D134" i="28"/>
  <c r="D133" i="28"/>
  <c r="D132" i="28"/>
  <c r="D131" i="28"/>
  <c r="D125" i="28"/>
  <c r="D124" i="28"/>
  <c r="D123" i="28"/>
  <c r="D122" i="28"/>
  <c r="D116" i="28"/>
  <c r="D115" i="28"/>
  <c r="D114" i="28"/>
  <c r="D113" i="28"/>
  <c r="D107" i="28"/>
  <c r="D106" i="28"/>
  <c r="D105" i="28"/>
  <c r="D104" i="28"/>
  <c r="D98" i="28"/>
  <c r="D97" i="28"/>
  <c r="D96" i="28"/>
  <c r="D95" i="28"/>
  <c r="D89" i="28"/>
  <c r="D88" i="28"/>
  <c r="D87" i="28"/>
  <c r="D86" i="28"/>
  <c r="D80" i="28"/>
  <c r="D79" i="28"/>
  <c r="D78" i="28"/>
  <c r="D77" i="28"/>
  <c r="D71" i="28"/>
  <c r="D70" i="28"/>
  <c r="D69" i="28"/>
  <c r="D68" i="28"/>
  <c r="L22" i="20" l="1"/>
  <c r="L23" i="20"/>
  <c r="L21" i="20"/>
  <c r="J22" i="20"/>
  <c r="D62" i="28"/>
  <c r="D61" i="28"/>
  <c r="D60" i="28"/>
  <c r="D59" i="28"/>
  <c r="D53" i="28"/>
  <c r="D52" i="28"/>
  <c r="D51" i="28"/>
  <c r="D50" i="28"/>
  <c r="D26" i="28"/>
  <c r="D25" i="28"/>
  <c r="D24" i="28"/>
  <c r="D23" i="28"/>
  <c r="D44" i="28"/>
  <c r="D43" i="28"/>
  <c r="D42" i="28"/>
  <c r="D41" i="28"/>
  <c r="D35" i="28"/>
  <c r="D34" i="28"/>
  <c r="D33" i="28"/>
  <c r="D32" i="28"/>
  <c r="F40" i="26" l="1"/>
  <c r="G40" i="26" s="1"/>
  <c r="F42" i="26"/>
  <c r="D40" i="26" l="1"/>
  <c r="D42" i="26"/>
  <c r="G42" i="26"/>
  <c r="G43" i="26"/>
  <c r="D43" i="26"/>
  <c r="C195" i="28"/>
  <c r="E195" i="28" s="1"/>
  <c r="C186" i="28"/>
  <c r="C168" i="28"/>
  <c r="C150" i="28"/>
  <c r="C114" i="28"/>
  <c r="C96" i="28"/>
  <c r="C78" i="28"/>
  <c r="C69" i="28"/>
  <c r="C132" i="28"/>
  <c r="C177" i="28"/>
  <c r="C159" i="28"/>
  <c r="C141" i="28"/>
  <c r="C123" i="28"/>
  <c r="C105" i="28"/>
  <c r="C87" i="28"/>
  <c r="C134" i="28"/>
  <c r="C116" i="28"/>
  <c r="C188" i="28"/>
  <c r="C71" i="28"/>
  <c r="C197" i="28"/>
  <c r="C179" i="28"/>
  <c r="C161" i="28"/>
  <c r="C143" i="28"/>
  <c r="C125" i="28"/>
  <c r="C107" i="28"/>
  <c r="C89" i="28"/>
  <c r="C170" i="28"/>
  <c r="C152" i="28"/>
  <c r="C98" i="28"/>
  <c r="C80" i="28"/>
  <c r="C131" i="28"/>
  <c r="C185" i="28"/>
  <c r="C167" i="28"/>
  <c r="C149" i="28"/>
  <c r="C113" i="28"/>
  <c r="C95" i="28"/>
  <c r="C77" i="28"/>
  <c r="C68" i="28"/>
  <c r="C194" i="28"/>
  <c r="C176" i="28"/>
  <c r="C158" i="28"/>
  <c r="C140" i="28"/>
  <c r="C122" i="28"/>
  <c r="C104" i="28"/>
  <c r="C86" i="28"/>
  <c r="C26" i="28"/>
  <c r="C32" i="28"/>
  <c r="C50" i="28"/>
  <c r="C59" i="28"/>
  <c r="C41" i="28"/>
  <c r="C35" i="28"/>
  <c r="C62" i="28"/>
  <c r="C44" i="28"/>
  <c r="C53" i="28"/>
  <c r="C33" i="28"/>
  <c r="C60" i="28"/>
  <c r="C42" i="28"/>
  <c r="C51" i="28"/>
  <c r="C23" i="28"/>
  <c r="C24" i="28"/>
  <c r="E8" i="28"/>
  <c r="E6" i="28"/>
  <c r="I6" i="28" s="1"/>
  <c r="E9" i="28"/>
  <c r="G9" i="28" s="1"/>
  <c r="I25" i="26" s="1"/>
  <c r="I26" i="26" s="1"/>
  <c r="E7" i="28"/>
  <c r="I7" i="28" s="1"/>
  <c r="D46" i="26" l="1"/>
  <c r="C196" i="28"/>
  <c r="E196" i="28" s="1"/>
  <c r="C70" i="28"/>
  <c r="E70" i="28" s="1"/>
  <c r="F70" i="28" s="1"/>
  <c r="C178" i="28"/>
  <c r="E178" i="28" s="1"/>
  <c r="C34" i="28"/>
  <c r="E34" i="28" s="1"/>
  <c r="C97" i="28"/>
  <c r="E97" i="28" s="1"/>
  <c r="F97" i="28" s="1"/>
  <c r="C52" i="28"/>
  <c r="E52" i="28" s="1"/>
  <c r="F52" i="28" s="1"/>
  <c r="C79" i="28"/>
  <c r="E79" i="28" s="1"/>
  <c r="G8" i="28"/>
  <c r="H25" i="26" s="1"/>
  <c r="H26" i="26" s="1"/>
  <c r="C151" i="28"/>
  <c r="E151" i="28" s="1"/>
  <c r="C115" i="28"/>
  <c r="E115" i="28" s="1"/>
  <c r="C25" i="28"/>
  <c r="E25" i="28" s="1"/>
  <c r="F25" i="28" s="1"/>
  <c r="C169" i="28"/>
  <c r="E169" i="28" s="1"/>
  <c r="F169" i="28" s="1"/>
  <c r="C187" i="28"/>
  <c r="E187" i="28" s="1"/>
  <c r="F187" i="28" s="1"/>
  <c r="C43" i="28"/>
  <c r="E43" i="28" s="1"/>
  <c r="C142" i="28"/>
  <c r="E142" i="28" s="1"/>
  <c r="C133" i="28"/>
  <c r="E133" i="28" s="1"/>
  <c r="F133" i="28" s="1"/>
  <c r="C106" i="28"/>
  <c r="E106" i="28" s="1"/>
  <c r="C124" i="28"/>
  <c r="E124" i="28" s="1"/>
  <c r="F124" i="28" s="1"/>
  <c r="C61" i="28"/>
  <c r="E61" i="28" s="1"/>
  <c r="C160" i="28"/>
  <c r="E160" i="28" s="1"/>
  <c r="C88" i="28"/>
  <c r="E88" i="28" s="1"/>
  <c r="F88" i="28" s="1"/>
  <c r="G6" i="28"/>
  <c r="H9" i="28"/>
  <c r="I9" i="28"/>
  <c r="I8" i="28"/>
  <c r="H6" i="28"/>
  <c r="J6" i="28" s="1"/>
  <c r="F27" i="26" s="1"/>
  <c r="H8" i="28"/>
  <c r="H7" i="28"/>
  <c r="G7" i="28"/>
  <c r="G25" i="26" s="1"/>
  <c r="G26" i="26" s="1"/>
  <c r="E71" i="28"/>
  <c r="E168" i="28"/>
  <c r="E186" i="28"/>
  <c r="E150" i="28"/>
  <c r="E51" i="28"/>
  <c r="E116" i="28"/>
  <c r="F116" i="28" s="1"/>
  <c r="E32" i="28"/>
  <c r="E113" i="28"/>
  <c r="E95" i="28"/>
  <c r="E188" i="28"/>
  <c r="E98" i="28"/>
  <c r="F98" i="28" s="1"/>
  <c r="E197" i="28"/>
  <c r="E23" i="28"/>
  <c r="E80" i="28"/>
  <c r="E86" i="28"/>
  <c r="F86" i="28" s="1"/>
  <c r="E104" i="28"/>
  <c r="E141" i="28"/>
  <c r="E122" i="28"/>
  <c r="F122" i="28" s="1"/>
  <c r="E170" i="28"/>
  <c r="E159" i="28"/>
  <c r="E59" i="28"/>
  <c r="F59" i="28" s="1"/>
  <c r="E24" i="28"/>
  <c r="E167" i="28"/>
  <c r="E42" i="28"/>
  <c r="E134" i="28"/>
  <c r="F134" i="28" s="1"/>
  <c r="E60" i="28"/>
  <c r="E158" i="28"/>
  <c r="E107" i="28"/>
  <c r="E132" i="28"/>
  <c r="E50" i="28"/>
  <c r="F50" i="28" s="1"/>
  <c r="E149" i="28"/>
  <c r="F149" i="28" s="1"/>
  <c r="E185" i="28"/>
  <c r="E131" i="28"/>
  <c r="F131" i="28" s="1"/>
  <c r="E87" i="28"/>
  <c r="E33" i="28"/>
  <c r="E105" i="28"/>
  <c r="E123" i="28"/>
  <c r="E26" i="28"/>
  <c r="F26" i="28" s="1"/>
  <c r="E152" i="28"/>
  <c r="F152" i="28" s="1"/>
  <c r="E140" i="28"/>
  <c r="F140" i="28" s="1"/>
  <c r="E89" i="28"/>
  <c r="F89" i="28" s="1"/>
  <c r="E177" i="28"/>
  <c r="E53" i="28"/>
  <c r="E125" i="28"/>
  <c r="E69" i="28"/>
  <c r="E62" i="28"/>
  <c r="F62" i="28" s="1"/>
  <c r="E194" i="28"/>
  <c r="E143" i="28"/>
  <c r="F143" i="28" s="1"/>
  <c r="E78" i="28"/>
  <c r="F195" i="28"/>
  <c r="E44" i="28"/>
  <c r="F44" i="28" s="1"/>
  <c r="E176" i="28"/>
  <c r="F176" i="28" s="1"/>
  <c r="E35" i="28"/>
  <c r="F35" i="28" s="1"/>
  <c r="E68" i="28"/>
  <c r="E161" i="28"/>
  <c r="E96" i="28"/>
  <c r="E41" i="28"/>
  <c r="F41" i="28" s="1"/>
  <c r="E77" i="28"/>
  <c r="F77" i="28" s="1"/>
  <c r="E179" i="28"/>
  <c r="E114" i="28"/>
  <c r="J8" i="28" l="1"/>
  <c r="H27" i="26" s="1"/>
  <c r="F25" i="26"/>
  <c r="F196" i="28"/>
  <c r="G196" i="28" s="1"/>
  <c r="H42" i="28"/>
  <c r="H196" i="28"/>
  <c r="H195" i="28"/>
  <c r="G41" i="28"/>
  <c r="H159" i="28"/>
  <c r="H114" i="28"/>
  <c r="H177" i="28"/>
  <c r="H24" i="28"/>
  <c r="H51" i="28"/>
  <c r="H123" i="28"/>
  <c r="H69" i="28"/>
  <c r="H60" i="28"/>
  <c r="H150" i="28"/>
  <c r="H186" i="28"/>
  <c r="H105" i="28"/>
  <c r="G195" i="28"/>
  <c r="H96" i="28"/>
  <c r="H78" i="28"/>
  <c r="H33" i="28"/>
  <c r="H168" i="28"/>
  <c r="H87" i="28"/>
  <c r="H132" i="28"/>
  <c r="H141" i="28"/>
  <c r="F150" i="28"/>
  <c r="G150" i="28" s="1"/>
  <c r="F141" i="28"/>
  <c r="G141" i="28" s="1"/>
  <c r="F42" i="28"/>
  <c r="G42" i="28" s="1"/>
  <c r="F51" i="28"/>
  <c r="G51" i="28" s="1"/>
  <c r="F105" i="28"/>
  <c r="G105" i="28" s="1"/>
  <c r="F168" i="28"/>
  <c r="G168" i="28" s="1"/>
  <c r="H61" i="28"/>
  <c r="G187" i="28"/>
  <c r="F33" i="28"/>
  <c r="G33" i="28" s="1"/>
  <c r="G62" i="28"/>
  <c r="H32" i="28"/>
  <c r="H187" i="28"/>
  <c r="H158" i="28"/>
  <c r="H151" i="28"/>
  <c r="H68" i="28"/>
  <c r="H178" i="28"/>
  <c r="H43" i="28"/>
  <c r="G77" i="28"/>
  <c r="H185" i="28"/>
  <c r="F114" i="28"/>
  <c r="G114" i="28" s="1"/>
  <c r="F123" i="28"/>
  <c r="G123" i="28" s="1"/>
  <c r="F159" i="28"/>
  <c r="G159" i="28" s="1"/>
  <c r="G116" i="28"/>
  <c r="H62" i="28"/>
  <c r="H116" i="28"/>
  <c r="H170" i="28"/>
  <c r="G35" i="28"/>
  <c r="F151" i="28"/>
  <c r="G151" i="28" s="1"/>
  <c r="H26" i="28"/>
  <c r="G86" i="28"/>
  <c r="H35" i="28"/>
  <c r="F177" i="28"/>
  <c r="G177" i="28" s="1"/>
  <c r="F43" i="28"/>
  <c r="G43" i="28" s="1"/>
  <c r="F186" i="28"/>
  <c r="G186" i="28" s="1"/>
  <c r="H80" i="28"/>
  <c r="H179" i="28"/>
  <c r="G89" i="28"/>
  <c r="G50" i="28"/>
  <c r="G70" i="28"/>
  <c r="H89" i="28"/>
  <c r="G59" i="28"/>
  <c r="H194" i="28"/>
  <c r="H160" i="28"/>
  <c r="H106" i="28"/>
  <c r="F185" i="28"/>
  <c r="G185" i="28" s="1"/>
  <c r="F158" i="28"/>
  <c r="G158" i="28" s="1"/>
  <c r="F24" i="28"/>
  <c r="G24" i="28" s="1"/>
  <c r="H86" i="28"/>
  <c r="F32" i="28"/>
  <c r="G32" i="28" s="1"/>
  <c r="F61" i="28"/>
  <c r="G61" i="28" s="1"/>
  <c r="F80" i="28"/>
  <c r="G80" i="28" s="1"/>
  <c r="G149" i="28"/>
  <c r="H23" i="28"/>
  <c r="H140" i="28"/>
  <c r="F23" i="28"/>
  <c r="G23" i="28" s="1"/>
  <c r="H197" i="28"/>
  <c r="F60" i="28"/>
  <c r="G60" i="28" s="1"/>
  <c r="F170" i="28"/>
  <c r="G170" i="28" s="1"/>
  <c r="F197" i="28"/>
  <c r="G197" i="28" s="1"/>
  <c r="H50" i="28"/>
  <c r="G52" i="28"/>
  <c r="G133" i="28"/>
  <c r="H79" i="28"/>
  <c r="G134" i="28"/>
  <c r="G122" i="28"/>
  <c r="G98" i="28"/>
  <c r="F160" i="28"/>
  <c r="G160" i="28" s="1"/>
  <c r="H52" i="28"/>
  <c r="H133" i="28"/>
  <c r="F79" i="28"/>
  <c r="G79" i="28" s="1"/>
  <c r="H134" i="28"/>
  <c r="H122" i="28"/>
  <c r="H98" i="28"/>
  <c r="H59" i="28"/>
  <c r="G140" i="28"/>
  <c r="F106" i="28"/>
  <c r="G106" i="28" s="1"/>
  <c r="G169" i="28"/>
  <c r="H188" i="28"/>
  <c r="F178" i="28"/>
  <c r="G178" i="28" s="1"/>
  <c r="H149" i="28"/>
  <c r="G176" i="28"/>
  <c r="H176" i="28"/>
  <c r="G44" i="28"/>
  <c r="H44" i="28"/>
  <c r="H142" i="28"/>
  <c r="F78" i="28"/>
  <c r="G78" i="28" s="1"/>
  <c r="F142" i="28"/>
  <c r="G142" i="28" s="1"/>
  <c r="H88" i="28"/>
  <c r="H25" i="28"/>
  <c r="H169" i="28"/>
  <c r="F188" i="28"/>
  <c r="G188" i="28" s="1"/>
  <c r="F179" i="28"/>
  <c r="G179" i="28" s="1"/>
  <c r="H125" i="28"/>
  <c r="H41" i="28"/>
  <c r="G124" i="28"/>
  <c r="H34" i="28"/>
  <c r="H167" i="28"/>
  <c r="H95" i="28"/>
  <c r="H71" i="28"/>
  <c r="F68" i="28"/>
  <c r="G68" i="28" s="1"/>
  <c r="F96" i="28"/>
  <c r="G96" i="28" s="1"/>
  <c r="H143" i="28"/>
  <c r="H124" i="28"/>
  <c r="F34" i="28"/>
  <c r="G34" i="28" s="1"/>
  <c r="F87" i="28"/>
  <c r="G87" i="28" s="1"/>
  <c r="F132" i="28"/>
  <c r="G132" i="28" s="1"/>
  <c r="F167" i="28"/>
  <c r="G167" i="28" s="1"/>
  <c r="F95" i="28"/>
  <c r="G95" i="28" s="1"/>
  <c r="F71" i="28"/>
  <c r="G71" i="28" s="1"/>
  <c r="F125" i="28"/>
  <c r="G125" i="28" s="1"/>
  <c r="G88" i="28"/>
  <c r="H161" i="28"/>
  <c r="G143" i="28"/>
  <c r="H53" i="28"/>
  <c r="G152" i="28"/>
  <c r="G131" i="28"/>
  <c r="H107" i="28"/>
  <c r="H115" i="28"/>
  <c r="H104" i="28"/>
  <c r="H113" i="28"/>
  <c r="G97" i="28"/>
  <c r="H77" i="28"/>
  <c r="F69" i="28"/>
  <c r="G69" i="28" s="1"/>
  <c r="H70" i="28"/>
  <c r="F161" i="28"/>
  <c r="G161" i="28" s="1"/>
  <c r="F194" i="28"/>
  <c r="G194" i="28" s="1"/>
  <c r="F53" i="28"/>
  <c r="G53" i="28" s="1"/>
  <c r="H152" i="28"/>
  <c r="H131" i="28"/>
  <c r="F107" i="28"/>
  <c r="G107" i="28" s="1"/>
  <c r="F115" i="28"/>
  <c r="G115" i="28" s="1"/>
  <c r="F104" i="28"/>
  <c r="G104" i="28" s="1"/>
  <c r="F113" i="28"/>
  <c r="G113" i="28" s="1"/>
  <c r="H97" i="28"/>
  <c r="G26" i="28"/>
  <c r="G25" i="28"/>
  <c r="J9" i="28"/>
  <c r="I27" i="26" s="1"/>
  <c r="I28" i="26" s="1"/>
  <c r="J7" i="28"/>
  <c r="G27" i="26" s="1"/>
  <c r="G28" i="26" s="1"/>
  <c r="H28" i="26" l="1"/>
  <c r="H29" i="26"/>
  <c r="F26" i="26"/>
  <c r="J26" i="26" s="1"/>
  <c r="E16" i="28"/>
  <c r="E15" i="28"/>
  <c r="G16" i="28"/>
  <c r="G15" i="28"/>
  <c r="F15" i="28"/>
  <c r="D15" i="28"/>
  <c r="D16" i="28"/>
  <c r="F16" i="28"/>
  <c r="F28" i="26" l="1"/>
  <c r="J28" i="26" s="1"/>
  <c r="I30" i="26"/>
  <c r="H30" i="26"/>
  <c r="G30" i="26"/>
  <c r="F30" i="26"/>
  <c r="C233" i="28"/>
  <c r="F6" i="26"/>
  <c r="C231" i="28"/>
  <c r="C232" i="28"/>
  <c r="C230" i="28"/>
  <c r="J29" i="26" l="1"/>
  <c r="F8" i="26" s="1"/>
  <c r="F31" i="26"/>
  <c r="F19" i="26"/>
  <c r="H31" i="26"/>
  <c r="G31" i="26"/>
  <c r="I31" i="26"/>
  <c r="F7" i="26"/>
  <c r="F18" i="26"/>
  <c r="J30" i="26"/>
  <c r="J31" i="26" s="1"/>
  <c r="C234" i="28"/>
  <c r="D230" i="28" s="1"/>
  <c r="F15" i="26" l="1"/>
  <c r="F16" i="26" s="1"/>
  <c r="D231" i="28"/>
  <c r="D232" i="28"/>
  <c r="D23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Mads Neergaard</author>
  </authors>
  <commentList>
    <comment ref="S6" authorId="0" shapeId="0" xr:uid="{360A98A0-9067-4E1E-8C81-E8B3F104B2CA}">
      <text>
        <r>
          <rPr>
            <b/>
            <sz val="14"/>
            <color indexed="81"/>
            <rFont val="Tahoma"/>
            <family val="2"/>
          </rPr>
          <t>Use Drop Down List</t>
        </r>
        <r>
          <rPr>
            <sz val="9"/>
            <color indexed="81"/>
            <rFont val="Tahoma"/>
            <family val="2"/>
          </rPr>
          <t xml:space="preserve">
</t>
        </r>
      </text>
    </comment>
    <comment ref="T6" authorId="0" shapeId="0" xr:uid="{743E00E4-C6E8-454B-A7BF-AE8F7F60D00F}">
      <text>
        <r>
          <rPr>
            <b/>
            <sz val="14"/>
            <color indexed="81"/>
            <rFont val="Tahoma"/>
            <family val="2"/>
          </rPr>
          <t>Use Drop Down List</t>
        </r>
        <r>
          <rPr>
            <sz val="9"/>
            <color indexed="81"/>
            <rFont val="Tahoma"/>
            <family val="2"/>
          </rPr>
          <t xml:space="preserve">
</t>
        </r>
      </text>
    </comment>
    <comment ref="U6" authorId="0" shapeId="0" xr:uid="{B7DB3E1B-23F3-42E1-9B9B-A68B1FE3E225}">
      <text>
        <r>
          <rPr>
            <b/>
            <sz val="14"/>
            <color indexed="81"/>
            <rFont val="Tahoma"/>
            <family val="2"/>
          </rPr>
          <t>Use Drop Down List</t>
        </r>
        <r>
          <rPr>
            <sz val="9"/>
            <color indexed="81"/>
            <rFont val="Tahoma"/>
            <family val="2"/>
          </rPr>
          <t xml:space="preserve">
</t>
        </r>
      </text>
    </comment>
    <comment ref="V6" authorId="0" shapeId="0" xr:uid="{ABC484C2-5A28-4188-8E2E-2D6A39E1844C}">
      <text>
        <r>
          <rPr>
            <b/>
            <sz val="14"/>
            <color indexed="81"/>
            <rFont val="Tahoma"/>
            <family val="2"/>
          </rPr>
          <t>Use Drop Down List</t>
        </r>
        <r>
          <rPr>
            <sz val="9"/>
            <color indexed="81"/>
            <rFont val="Tahoma"/>
            <family val="2"/>
          </rPr>
          <t xml:space="preserve">
</t>
        </r>
      </text>
    </comment>
    <comment ref="X6" authorId="0" shapeId="0" xr:uid="{1605D8B9-A0D5-4213-9FAA-22BB873531F8}">
      <text>
        <r>
          <rPr>
            <b/>
            <sz val="15"/>
            <color indexed="81"/>
            <rFont val="Geist"/>
            <family val="3"/>
          </rPr>
          <t>Use Drop Down List</t>
        </r>
        <r>
          <rPr>
            <sz val="9"/>
            <color indexed="81"/>
            <rFont val="Tahoma"/>
            <family val="2"/>
          </rPr>
          <t xml:space="preserve">
</t>
        </r>
      </text>
    </comment>
    <comment ref="E8" authorId="0" shapeId="0" xr:uid="{B53F9C36-F5AF-4AB1-91A3-983288B61CD4}">
      <text>
        <r>
          <rPr>
            <b/>
            <sz val="14"/>
            <color indexed="81"/>
            <rFont val="Tahoma"/>
            <family val="2"/>
          </rPr>
          <t>Use Drop Down List</t>
        </r>
        <r>
          <rPr>
            <sz val="9"/>
            <color indexed="81"/>
            <rFont val="Tahoma"/>
            <family val="2"/>
          </rPr>
          <t xml:space="preserve">
</t>
        </r>
      </text>
    </comment>
    <comment ref="I8" authorId="0" shapeId="0" xr:uid="{0091382C-7B07-4C55-B6AE-977A8CC1B6C2}">
      <text>
        <r>
          <rPr>
            <b/>
            <sz val="14"/>
            <color indexed="81"/>
            <rFont val="Tahoma"/>
            <family val="2"/>
          </rPr>
          <t>Use Drop Down List</t>
        </r>
        <r>
          <rPr>
            <sz val="9"/>
            <color indexed="81"/>
            <rFont val="Tahoma"/>
            <family val="2"/>
          </rPr>
          <t xml:space="preserve">
</t>
        </r>
      </text>
    </comment>
    <comment ref="B29" authorId="0" shapeId="0" xr:uid="{622E145A-DE46-4981-BB4B-1E0CB0EC1F46}">
      <text>
        <r>
          <rPr>
            <b/>
            <sz val="12"/>
            <color indexed="81"/>
            <rFont val="Geist"/>
            <family val="3"/>
          </rPr>
          <t>if multiple POS's used, leave following cells blank and fill in table on row 37 (WtT emission factor, TtW emission factor, LCV, Type of feedstock Country of origin of feedstock, and Proof of Sustainability number)</t>
        </r>
      </text>
    </comment>
    <comment ref="D30" authorId="0" shapeId="0" xr:uid="{F8520BF0-2B8D-41BB-88BA-822042CD6040}">
      <text>
        <r>
          <rPr>
            <b/>
            <sz val="14"/>
            <color indexed="81"/>
            <rFont val="Tahoma"/>
            <family val="2"/>
          </rPr>
          <t>Use Drop Down List</t>
        </r>
        <r>
          <rPr>
            <sz val="9"/>
            <color indexed="81"/>
            <rFont val="Tahoma"/>
            <family val="2"/>
          </rPr>
          <t xml:space="preserve">
</t>
        </r>
      </text>
    </comment>
    <comment ref="E30" authorId="0" shapeId="0" xr:uid="{3ACB4217-3B2F-41A2-AB4A-A400087525A5}">
      <text>
        <r>
          <rPr>
            <b/>
            <sz val="14"/>
            <color indexed="81"/>
            <rFont val="Tahoma"/>
            <family val="2"/>
          </rPr>
          <t>Use Drop Down List</t>
        </r>
        <r>
          <rPr>
            <sz val="9"/>
            <color indexed="81"/>
            <rFont val="Tahoma"/>
            <family val="2"/>
          </rPr>
          <t xml:space="preserve">
</t>
        </r>
      </text>
    </comment>
    <comment ref="M30" authorId="0" shapeId="0" xr:uid="{9A081715-E412-4B46-BF0B-19D4DB6D6DAB}">
      <text>
        <r>
          <rPr>
            <b/>
            <sz val="14"/>
            <color indexed="81"/>
            <rFont val="Tahoma"/>
            <family val="2"/>
          </rPr>
          <t>Use Drop Down List</t>
        </r>
        <r>
          <rPr>
            <sz val="9"/>
            <color indexed="81"/>
            <rFont val="Tahoma"/>
            <family val="2"/>
          </rPr>
          <t xml:space="preserve">
</t>
        </r>
      </text>
    </comment>
    <comment ref="D39" authorId="0" shapeId="0" xr:uid="{7AFE9033-DEC5-4F49-AA08-7AB5B8805478}">
      <text>
        <r>
          <rPr>
            <b/>
            <sz val="14"/>
            <color indexed="81"/>
            <rFont val="Tahoma"/>
            <family val="2"/>
          </rPr>
          <t>Use Drop Down List</t>
        </r>
      </text>
    </comment>
    <comment ref="K39" authorId="0" shapeId="0" xr:uid="{ED8A220F-2F49-4D6A-822D-61878634BFB9}">
      <text>
        <r>
          <rPr>
            <b/>
            <sz val="14"/>
            <color indexed="81"/>
            <rFont val="Tahoma"/>
            <family val="2"/>
          </rPr>
          <t>Use Drop Down List</t>
        </r>
        <r>
          <rPr>
            <sz val="9"/>
            <color indexed="81"/>
            <rFont val="Tahoma"/>
            <family val="2"/>
          </rPr>
          <t xml:space="preserve">
</t>
        </r>
      </text>
    </comment>
    <comment ref="N39" authorId="0" shapeId="0" xr:uid="{104BFA06-0FB0-4A88-B60F-D9980F09B929}">
      <text>
        <r>
          <rPr>
            <b/>
            <sz val="14"/>
            <color indexed="81"/>
            <rFont val="Tahoma"/>
            <family val="2"/>
          </rPr>
          <t>Use Drop Down List</t>
        </r>
        <r>
          <rPr>
            <sz val="9"/>
            <color indexed="81"/>
            <rFont val="Tahoma"/>
            <family val="2"/>
          </rPr>
          <t xml:space="preserve">
</t>
        </r>
      </text>
    </comment>
    <comment ref="D52" authorId="0" shapeId="0" xr:uid="{6994DDA8-9EF0-4C25-BF9C-075CA591355C}">
      <text>
        <r>
          <rPr>
            <b/>
            <sz val="14"/>
            <color indexed="81"/>
            <rFont val="Tahoma"/>
            <family val="2"/>
          </rPr>
          <t>Use Drop Down List</t>
        </r>
        <r>
          <rPr>
            <sz val="9"/>
            <color indexed="81"/>
            <rFont val="Tahoma"/>
            <family val="2"/>
          </rPr>
          <t xml:space="preserve">
</t>
        </r>
      </text>
    </comment>
    <comment ref="K52" authorId="0" shapeId="0" xr:uid="{F7115B5B-8B66-49B4-A788-68535C804668}">
      <text>
        <r>
          <rPr>
            <b/>
            <sz val="14"/>
            <color indexed="81"/>
            <rFont val="Tahoma"/>
            <family val="2"/>
          </rPr>
          <t>Use Drop Down List</t>
        </r>
        <r>
          <rPr>
            <sz val="9"/>
            <color indexed="81"/>
            <rFont val="Tahoma"/>
            <family val="2"/>
          </rPr>
          <t xml:space="preserve">
</t>
        </r>
      </text>
    </comment>
    <comment ref="N52" authorId="0" shapeId="0" xr:uid="{18DC52EC-5473-4A1B-994E-537C2991AE4B}">
      <text>
        <r>
          <rPr>
            <b/>
            <sz val="14"/>
            <color indexed="81"/>
            <rFont val="Tahoma"/>
            <family val="2"/>
          </rPr>
          <t>Use Drop Down List</t>
        </r>
        <r>
          <rPr>
            <sz val="9"/>
            <color indexed="81"/>
            <rFont val="Tahoma"/>
            <family val="2"/>
          </rPr>
          <t xml:space="preserve">
</t>
        </r>
      </text>
    </comment>
    <comment ref="D65" authorId="0" shapeId="0" xr:uid="{6906C4E8-CA10-4D5F-8AAC-61CD8D379C4F}">
      <text>
        <r>
          <rPr>
            <b/>
            <sz val="14"/>
            <color indexed="81"/>
            <rFont val="Tahoma"/>
            <family val="2"/>
          </rPr>
          <t>Use Drop Down List</t>
        </r>
      </text>
    </comment>
    <comment ref="K65" authorId="0" shapeId="0" xr:uid="{10B4673D-9515-4C62-B795-9E78D3490329}">
      <text>
        <r>
          <rPr>
            <b/>
            <sz val="14"/>
            <color indexed="81"/>
            <rFont val="Tahoma"/>
            <family val="2"/>
          </rPr>
          <t>Use Drop Down List</t>
        </r>
        <r>
          <rPr>
            <sz val="9"/>
            <color indexed="81"/>
            <rFont val="Tahoma"/>
            <family val="2"/>
          </rPr>
          <t xml:space="preserve">
</t>
        </r>
      </text>
    </comment>
    <comment ref="N65" authorId="0" shapeId="0" xr:uid="{0803699B-7FD9-44EF-8111-C1C9677B7499}">
      <text>
        <r>
          <rPr>
            <b/>
            <sz val="14"/>
            <color indexed="81"/>
            <rFont val="Tahoma"/>
            <family val="2"/>
          </rPr>
          <t>Use Drop Down List</t>
        </r>
        <r>
          <rPr>
            <sz val="9"/>
            <color indexed="81"/>
            <rFont val="Tahoma"/>
            <family val="2"/>
          </rPr>
          <t xml:space="preserve">
</t>
        </r>
      </text>
    </comment>
    <comment ref="D78" authorId="0" shapeId="0" xr:uid="{3FD59567-D368-4580-A65B-231924FDAD6D}">
      <text>
        <r>
          <rPr>
            <b/>
            <sz val="14"/>
            <color indexed="81"/>
            <rFont val="Tahoma"/>
            <family val="2"/>
          </rPr>
          <t>Use Drop Down List</t>
        </r>
        <r>
          <rPr>
            <sz val="9"/>
            <color indexed="81"/>
            <rFont val="Tahoma"/>
            <family val="2"/>
          </rPr>
          <t xml:space="preserve">
</t>
        </r>
      </text>
    </comment>
    <comment ref="K78" authorId="0" shapeId="0" xr:uid="{8947E769-D5A0-46E8-A2F9-27979BF17F3A}">
      <text>
        <r>
          <rPr>
            <b/>
            <sz val="14"/>
            <color indexed="81"/>
            <rFont val="Tahoma"/>
            <family val="2"/>
          </rPr>
          <t>Use Drop Down List</t>
        </r>
        <r>
          <rPr>
            <sz val="9"/>
            <color indexed="81"/>
            <rFont val="Tahoma"/>
            <family val="2"/>
          </rPr>
          <t xml:space="preserve">
</t>
        </r>
      </text>
    </comment>
    <comment ref="N78" authorId="0" shapeId="0" xr:uid="{740C0FAB-A385-47E7-845E-9A1B69A3DCF1}">
      <text>
        <r>
          <rPr>
            <b/>
            <sz val="14"/>
            <color indexed="81"/>
            <rFont val="Tahoma"/>
            <family val="2"/>
          </rPr>
          <t>Use Drop Down List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Mads Neergaard</author>
  </authors>
  <commentList>
    <comment ref="E2" authorId="0" shapeId="0" xr:uid="{E5ECDC0B-1E84-42E2-B400-59DD7887EA36}">
      <text>
        <r>
          <rPr>
            <b/>
            <sz val="15"/>
            <color indexed="81"/>
            <rFont val="Geist"/>
            <family val="3"/>
          </rPr>
          <t>Use Drop Down List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<sst xmlns="http://schemas.openxmlformats.org/spreadsheetml/2006/main" count="1376" uniqueCount="732">
  <si>
    <t>Data category</t>
  </si>
  <si>
    <t>Data point (column name)</t>
  </si>
  <si>
    <t>Unit</t>
  </si>
  <si>
    <t>Description</t>
  </si>
  <si>
    <t>Options for each data point</t>
  </si>
  <si>
    <t>Katalist data</t>
  </si>
  <si>
    <t>Registry user</t>
  </si>
  <si>
    <t>N/A</t>
  </si>
  <si>
    <t>Company name of the registry user booking the voyage</t>
  </si>
  <si>
    <t>Registry Account ID</t>
  </si>
  <si>
    <t>The unique ID number of the registry user's registry account</t>
  </si>
  <si>
    <t>Role of registry user</t>
  </si>
  <si>
    <t xml:space="preserve">Role of the shipping company who is booking the voyage </t>
  </si>
  <si>
    <t>Shipowner, Ship operator</t>
  </si>
  <si>
    <t xml:space="preserve">Name of company who did not book the voyage </t>
  </si>
  <si>
    <t>Name of [shipowner or ship operator] who did not book the voyage</t>
  </si>
  <si>
    <t>Vessel data</t>
  </si>
  <si>
    <t>IMO No.</t>
  </si>
  <si>
    <t>The IMO ship unique identification number.</t>
  </si>
  <si>
    <t>Vessel Name</t>
  </si>
  <si>
    <t>Vessel name.</t>
  </si>
  <si>
    <t>Vessel Type</t>
  </si>
  <si>
    <t>Vessel type as per IMO classification</t>
  </si>
  <si>
    <t>Bulk Carrier, Gas carrier, Tanker, Container ship, General cargo ship, Refigerated cargo carrier, Combination Carrier, LNG Carrier, Ro-ro Cargo Ship (vehicle carrier), Ro-ro cargo ship, Ro-ro passenger ship, Cruise passenger ship
https://wwwcdn.imo.org/localresources/en/OurWork/Environment/Documents/Air%20pollution/MEPC.337(76).pdf</t>
  </si>
  <si>
    <t>Cargo Capacity</t>
  </si>
  <si>
    <t>The maximum cargo carrying capacity loaded to the ships summer loading mark (i.e. maximum allowable draught). Expressed in a real positive number.</t>
  </si>
  <si>
    <t>Cargo Capacity Units</t>
  </si>
  <si>
    <t>The unit of the cargo capacity the ship.</t>
  </si>
  <si>
    <t>Metric tonne,  cubic meter, twenty-foot equivalent, number of passengers unit, car equivalent unit</t>
  </si>
  <si>
    <t>Unique Voyage ID</t>
  </si>
  <si>
    <t>The unique voyage ID used by the uploader in their internal monitoring systems</t>
  </si>
  <si>
    <t>Voyage data (per leg)</t>
  </si>
  <si>
    <t>Departure Date</t>
  </si>
  <si>
    <t>DD-MM-YYYY hh:mm</t>
  </si>
  <si>
    <t>The UTC date and time of departure (last mooring line onboard) from its last terminal berth of cargo operation either loading or discharging.</t>
  </si>
  <si>
    <t>Departure Port Name</t>
  </si>
  <si>
    <t>Name of the departure port as per UN/LOCODE</t>
  </si>
  <si>
    <t>https://unece.org/trade/cefact/unlocode-code-list-country-and-territory</t>
  </si>
  <si>
    <t xml:space="preserve">Arrival Date </t>
  </si>
  <si>
    <t xml:space="preserve">The UTC date and time of arrival. All mooring lines fastened and prior to loading or discharging cargo </t>
  </si>
  <si>
    <t>Arrival Port Name</t>
  </si>
  <si>
    <t>Name of the arrival port as per UN/LOCODE</t>
  </si>
  <si>
    <t>Date leaving arrival port</t>
  </si>
  <si>
    <t xml:space="preserve">The UTC date and time of departure from arrival port - same as the departure date for the subsequent leg </t>
  </si>
  <si>
    <t>Distance sailed</t>
  </si>
  <si>
    <t>Nautical miles</t>
  </si>
  <si>
    <t>Sailed distance (the great-circle distance) between departure and arrival port as logged by GPS (distance travelled over ground).</t>
  </si>
  <si>
    <t>Fuel Type</t>
  </si>
  <si>
    <t>The type of fuel oil consumed on the leg and the following cargo operation/port stay</t>
  </si>
  <si>
    <t>Fuel consumption</t>
  </si>
  <si>
    <t>metric tonnes</t>
  </si>
  <si>
    <t>All fuel consumed on board including but not limited to the fuel consumed by the main engines, auxiliary engines, gas turbines, boilers and inert gas generator, regardless of whether a ship is underway or not</t>
  </si>
  <si>
    <t>Additionality Criteria</t>
  </si>
  <si>
    <t>Compliance mandate that fuel is used for</t>
  </si>
  <si>
    <t>The name of the regulation that the use of alternative fuel is used to comply with</t>
  </si>
  <si>
    <t>% of fuel used to meet that mandate</t>
  </si>
  <si>
    <t>%</t>
  </si>
  <si>
    <t>Percentage of alternative fuel volumes used to meet this mandate</t>
  </si>
  <si>
    <t>Cargo data (per leg)</t>
  </si>
  <si>
    <t>Total Cargo Carried</t>
  </si>
  <si>
    <t>Quantity of total cargo transported on the leg expressed as a real positive number.</t>
  </si>
  <si>
    <t>Cargo Unit</t>
  </si>
  <si>
    <t>The unit of what is carried onboard in metric tonne,  cubic meter, twenty-foot equivalent unit, number of passengers, number of cars</t>
  </si>
  <si>
    <t>Metric tonne, cubic meter, twenty-foot equivalent unit, number of passengers, car equivalent unit</t>
  </si>
  <si>
    <t>Fuel data  - (only relevant for blends)</t>
  </si>
  <si>
    <t>Is it a Blend?</t>
  </si>
  <si>
    <t>Indicator of whether the fuel used is a blend of two different types.</t>
  </si>
  <si>
    <t>Yes, No</t>
  </si>
  <si>
    <t>Conventional fuel portion of blend</t>
  </si>
  <si>
    <t>The name of the conventional fuel that is blended with alternative fuel</t>
  </si>
  <si>
    <t>Type of alternative fuel</t>
  </si>
  <si>
    <t>The type of the alternative fuel that is blended with conventional fuel</t>
  </si>
  <si>
    <t>Biodiesel, Bioethanol, Biogas / Biomethane, Biomethanol, Co-processed oil to be used for replacement of diesel, Co-processed oil to be used for replacement of marine fuel, Co-processed oil to be used for replacement of naptha, Co-processed oil to be used for replacement of petrol, Co-processed oil to be used for replacement of jet fuel, Co-processed oil to be used for replacement of liquefied petroleum gas, Co-processed oil for the replacement of diesel/petrol/jet fuel produced from biomethane, HVO - hydrotreated vegetable oil, Pure vegetable oil, Other</t>
  </si>
  <si>
    <t>Alternative proportion of the blend</t>
  </si>
  <si>
    <t>Weight of alternative fuel divided by the sum of the weight of alternative fuel and weight of conventional fuel it was blended with</t>
  </si>
  <si>
    <t>Fuel data - (only relevant for the alternative fuel portion of a blend or alternative fuel that is not blended)</t>
  </si>
  <si>
    <t>Well to Tank emission factor</t>
  </si>
  <si>
    <r>
      <t>gCO</t>
    </r>
    <r>
      <rPr>
        <vertAlign val="subscript"/>
        <sz val="11"/>
        <color theme="1"/>
        <rFont val="Geist"/>
        <family val="3"/>
      </rPr>
      <t>2</t>
    </r>
    <r>
      <rPr>
        <sz val="11"/>
        <color theme="1"/>
        <rFont val="Geist"/>
        <family val="3"/>
      </rPr>
      <t>e / MJ</t>
    </r>
  </si>
  <si>
    <t>The upstream energy based emission factor for fuel</t>
  </si>
  <si>
    <t>Tank to Wake emission factors</t>
  </si>
  <si>
    <t>gCO2e / MJ</t>
  </si>
  <si>
    <t>The downstream energy based emission factor for fuel</t>
  </si>
  <si>
    <t>LCV</t>
  </si>
  <si>
    <t>MJ/ g fuel</t>
  </si>
  <si>
    <t xml:space="preserve">Lower calorific value measures the released energy when a fuel is burnt </t>
  </si>
  <si>
    <t>Type of feedstock</t>
  </si>
  <si>
    <t xml:space="preserve">Standardized options to create a list of all key feedstock that is used to produce the fuel </t>
  </si>
  <si>
    <t>List of materials eligible for certification under EU RED</t>
  </si>
  <si>
    <t>Country of origin of feedstock</t>
  </si>
  <si>
    <t>The country in which the raw material is sourced from</t>
  </si>
  <si>
    <t>Proof of Sustainability number</t>
  </si>
  <si>
    <t>Unique number of POS</t>
  </si>
  <si>
    <t xml:space="preserve">Certification scheme </t>
  </si>
  <si>
    <t>The certification scheme for the alternative fuel as per defined in the IMO's interim guidence on the use of biofuels under regulation 26, 27 and 28 of MARPOL Annex VI (DCS and CII)</t>
  </si>
  <si>
    <t>RSB EU RED, RSB global,  ISCC EU, ISCC Plus</t>
  </si>
  <si>
    <t>Date of Bunker</t>
  </si>
  <si>
    <t>DD-MM-YYYY</t>
  </si>
  <si>
    <t xml:space="preserve">The UTC date of the bunker event that include alternative fuels. </t>
  </si>
  <si>
    <t>Amount of bunkered Alternative Fuel</t>
  </si>
  <si>
    <t>The total amount of fuel bunkered. In the case of blends with conventional fuel, include the total mass of the blend.</t>
  </si>
  <si>
    <t>Input required</t>
  </si>
  <si>
    <t>ID</t>
  </si>
  <si>
    <t>Vessel Details</t>
  </si>
  <si>
    <t>Voyage</t>
  </si>
  <si>
    <t>Identifying information for uploader and vessel</t>
  </si>
  <si>
    <t>Voyage Details</t>
  </si>
  <si>
    <t>Total fuel consumption while at sea and in port</t>
  </si>
  <si>
    <t>Cargo Information</t>
  </si>
  <si>
    <t>Leg</t>
  </si>
  <si>
    <t>Registry User</t>
  </si>
  <si>
    <t xml:space="preserve">Unique Voyage ID </t>
  </si>
  <si>
    <t xml:space="preserve">Distance sailed </t>
  </si>
  <si>
    <t>LFO</t>
  </si>
  <si>
    <t>MGO</t>
  </si>
  <si>
    <t>Alternative Fuel 3</t>
  </si>
  <si>
    <t>Cargo Units</t>
  </si>
  <si>
    <t>#</t>
  </si>
  <si>
    <t>-</t>
  </si>
  <si>
    <t>nautical miles</t>
  </si>
  <si>
    <t>Ship Operator</t>
  </si>
  <si>
    <t>Container ship</t>
  </si>
  <si>
    <t>Number of passengers</t>
  </si>
  <si>
    <t>Twenty-foot equivalent unit</t>
  </si>
  <si>
    <t>Same all legs</t>
  </si>
  <si>
    <t>Parameter</t>
  </si>
  <si>
    <t>Conventional fuel portion</t>
  </si>
  <si>
    <t>% (tonne/tonne)</t>
  </si>
  <si>
    <r>
      <t>gCO</t>
    </r>
    <r>
      <rPr>
        <vertAlign val="subscript"/>
        <sz val="11"/>
        <color theme="1"/>
        <rFont val="Geist"/>
        <family val="3"/>
      </rPr>
      <t>2</t>
    </r>
    <r>
      <rPr>
        <sz val="11"/>
        <color theme="1"/>
        <rFont val="Geist"/>
        <family val="3"/>
      </rPr>
      <t>e/MJ</t>
    </r>
  </si>
  <si>
    <t>MJ/g fuel</t>
  </si>
  <si>
    <t>Metric tonnes</t>
  </si>
  <si>
    <t>No</t>
  </si>
  <si>
    <t>Biodiesel</t>
  </si>
  <si>
    <t>ISCC EU</t>
  </si>
  <si>
    <t>Alternative Fuel 1</t>
  </si>
  <si>
    <t xml:space="preserve">Quantity </t>
  </si>
  <si>
    <t>Units</t>
  </si>
  <si>
    <t>Energy content (MJ)</t>
  </si>
  <si>
    <t>Well to Tank emission factor (gCO2e/MJ)</t>
  </si>
  <si>
    <t>Tank to Wake emission factors (gCO2e/MJ)</t>
  </si>
  <si>
    <t>Share of the alternative fuel portion (quantity)</t>
  </si>
  <si>
    <t>Share of the alternative fuel portion (energy)</t>
  </si>
  <si>
    <t>LCV (MJ/g)</t>
  </si>
  <si>
    <t>Proof of Sustainability 1</t>
  </si>
  <si>
    <t>Proof of Sustainability 2</t>
  </si>
  <si>
    <t>Proof of Sustainability 3</t>
  </si>
  <si>
    <t>Proof of Sustainability 4</t>
  </si>
  <si>
    <t>Proof of Sustainability 5</t>
  </si>
  <si>
    <t>Proof of Sustainability 6</t>
  </si>
  <si>
    <t>Proof of Sustainability 7</t>
  </si>
  <si>
    <t>Proof of Sustainability 8</t>
  </si>
  <si>
    <t>Proof of Sustainability 9</t>
  </si>
  <si>
    <t>Proof of Sustainability 10</t>
  </si>
  <si>
    <t>Proof of Sustainability 11</t>
  </si>
  <si>
    <t>Alternative Fuel 2</t>
  </si>
  <si>
    <t>Palm oil mill effluent (POME) oil</t>
  </si>
  <si>
    <t>Alternative Fuel 4</t>
  </si>
  <si>
    <t>Emission Factors</t>
  </si>
  <si>
    <t>EU Parameters</t>
  </si>
  <si>
    <t>WTW</t>
  </si>
  <si>
    <t>TTW</t>
  </si>
  <si>
    <t>LCV​</t>
  </si>
  <si>
    <t>CO2eq WtT​</t>
  </si>
  <si>
    <t>WtW CO2eq/MJ</t>
  </si>
  <si>
    <t>TtW CO2eq/MJ</t>
  </si>
  <si>
    <t>CO2eq/MJ</t>
  </si>
  <si>
    <t>HFO</t>
  </si>
  <si>
    <t>LNG otto medium speed​</t>
  </si>
  <si>
    <t>LNG otto slow speed​</t>
  </si>
  <si>
    <t>LNG diesel slow speed</t>
  </si>
  <si>
    <t>LNG Lean-burn spark ignited (LBSI)</t>
  </si>
  <si>
    <t>Methanol</t>
  </si>
  <si>
    <t>Drop down lists</t>
  </si>
  <si>
    <t>Yes</t>
  </si>
  <si>
    <t>Calculated</t>
  </si>
  <si>
    <t>Fuel types</t>
  </si>
  <si>
    <t>Bool</t>
  </si>
  <si>
    <t>Conversions</t>
  </si>
  <si>
    <t>Default</t>
  </si>
  <si>
    <t>Allowed for blend (dynamic list)</t>
  </si>
  <si>
    <t>Round off</t>
  </si>
  <si>
    <t>Shipowner</t>
  </si>
  <si>
    <t>RSB Global</t>
  </si>
  <si>
    <t>Bulk Carrier</t>
  </si>
  <si>
    <t>Algae</t>
  </si>
  <si>
    <t>Metric tonne</t>
  </si>
  <si>
    <t>AF</t>
  </si>
  <si>
    <t>Total fuel consumption while at sea</t>
  </si>
  <si>
    <t>Sounded</t>
  </si>
  <si>
    <t>g to ton</t>
  </si>
  <si>
    <t>RSB EU RED</t>
  </si>
  <si>
    <t>Gas carrier</t>
  </si>
  <si>
    <t>Animal by-products (category 1)</t>
  </si>
  <si>
    <t>Bioethanol</t>
  </si>
  <si>
    <t>Cubic meter</t>
  </si>
  <si>
    <t>AX</t>
  </si>
  <si>
    <t>million</t>
  </si>
  <si>
    <t>Freight Forwarder</t>
  </si>
  <si>
    <t>Tanker</t>
  </si>
  <si>
    <t>Animal by-products (category 2)</t>
  </si>
  <si>
    <t>Biogas / Biomethane</t>
  </si>
  <si>
    <t>AL</t>
  </si>
  <si>
    <t>Cargo Owner</t>
  </si>
  <si>
    <t>ISCC PLUS</t>
  </si>
  <si>
    <t>Animal by-products (category 3)</t>
  </si>
  <si>
    <t>Biomethanol</t>
  </si>
  <si>
    <t>DZ</t>
  </si>
  <si>
    <t>General cargo ship</t>
  </si>
  <si>
    <t>Animal by-products (uncategorized)</t>
  </si>
  <si>
    <t>Co-processed oil to be used for replacement of diesel</t>
  </si>
  <si>
    <t>Car equivalent unit</t>
  </si>
  <si>
    <t>AS</t>
  </si>
  <si>
    <t xml:space="preserve"> Refigerated cargo carrier</t>
  </si>
  <si>
    <t>Animal fats from rendering (category 1)</t>
  </si>
  <si>
    <t>Co-processed oil to be used for replacement of marine fuel</t>
  </si>
  <si>
    <t>AD</t>
  </si>
  <si>
    <t>Combination Carrier</t>
  </si>
  <si>
    <t>Animal fats from rendering (category 2)</t>
  </si>
  <si>
    <t>Co-processed oil to be used for replacement of naptha</t>
  </si>
  <si>
    <t>AO</t>
  </si>
  <si>
    <t>LNG Carrier</t>
  </si>
  <si>
    <t>Animal fats from rendering (category 3)</t>
  </si>
  <si>
    <t>Co-processed oil to be used for replacement of petrol</t>
  </si>
  <si>
    <t>AI</t>
  </si>
  <si>
    <t>Ro-ro Cargo Ship (vehicle carrier)</t>
  </si>
  <si>
    <t>Animal fats from rendering (uncategorized)</t>
  </si>
  <si>
    <t>Co-processed oil to be used for replacement of jet fuel</t>
  </si>
  <si>
    <t>AQ</t>
  </si>
  <si>
    <t>Ro-ro cargo ship</t>
  </si>
  <si>
    <t>Bagasse</t>
  </si>
  <si>
    <t>Co-processed oil to be used for replacement of liquefied petroleum gas</t>
  </si>
  <si>
    <t>AG</t>
  </si>
  <si>
    <t>Alternative Fuel</t>
  </si>
  <si>
    <t>Ro-ro passenger ship</t>
  </si>
  <si>
    <t>Barley</t>
  </si>
  <si>
    <t>Co-processed oil for the replacement of diesel/petrol/jet fuel produced from biomethane</t>
  </si>
  <si>
    <t>AR</t>
  </si>
  <si>
    <t>Cruise passenger ship</t>
  </si>
  <si>
    <t>Black liquor</t>
  </si>
  <si>
    <t>HVO - hydrotreated vegetable oil</t>
  </si>
  <si>
    <t>AM</t>
  </si>
  <si>
    <t>Brown grease / grease trap fat</t>
  </si>
  <si>
    <t>Pure vegetable oil</t>
  </si>
  <si>
    <t>AW</t>
  </si>
  <si>
    <t>Brown liquor / spent sulphite liquor</t>
  </si>
  <si>
    <t>Other</t>
  </si>
  <si>
    <t>AU</t>
  </si>
  <si>
    <t>Camelina</t>
  </si>
  <si>
    <t>AT</t>
  </si>
  <si>
    <t>Cashew Nut Shell Liquid (CNSL)</t>
  </si>
  <si>
    <t>AZ</t>
  </si>
  <si>
    <t>Castor seed</t>
  </si>
  <si>
    <t>BH</t>
  </si>
  <si>
    <t>Champost</t>
  </si>
  <si>
    <t>BS</t>
  </si>
  <si>
    <t>Corn / Maize</t>
  </si>
  <si>
    <t>BD</t>
  </si>
  <si>
    <t>Corn / Maize cobs</t>
  </si>
  <si>
    <t>BB</t>
  </si>
  <si>
    <t>Cotton</t>
  </si>
  <si>
    <t>BY</t>
  </si>
  <si>
    <t>Cotton seed</t>
  </si>
  <si>
    <t>BE</t>
  </si>
  <si>
    <t>Croton seed</t>
  </si>
  <si>
    <t>BZ</t>
  </si>
  <si>
    <t>Crude glycerine</t>
  </si>
  <si>
    <t>BJ</t>
  </si>
  <si>
    <t>Crude tall oil (CTO)</t>
  </si>
  <si>
    <t>BM</t>
  </si>
  <si>
    <t>Draff</t>
  </si>
  <si>
    <t>BT</t>
  </si>
  <si>
    <t>Empty Palm Fruit Bunch (EFB) oil</t>
  </si>
  <si>
    <t>BO</t>
  </si>
  <si>
    <t>Empty Palm Fruit Bunches (EFB)</t>
  </si>
  <si>
    <t>BQ</t>
  </si>
  <si>
    <t>Ethanol used in the cleaning/extraction of blood plasma</t>
  </si>
  <si>
    <t>BA</t>
  </si>
  <si>
    <t>Ethanol used in the extraction of ingredients from medicinal plants</t>
  </si>
  <si>
    <t>BW</t>
  </si>
  <si>
    <t>Feed waste</t>
  </si>
  <si>
    <t>BV</t>
  </si>
  <si>
    <t>Fish Oil Ethyl Ester (FOEE)</t>
  </si>
  <si>
    <t>BR</t>
  </si>
  <si>
    <t>Flower bulbs</t>
  </si>
  <si>
    <t>IO</t>
  </si>
  <si>
    <t>Food waste</t>
  </si>
  <si>
    <t>BN</t>
  </si>
  <si>
    <t>Forestry residues</t>
  </si>
  <si>
    <t>BG</t>
  </si>
  <si>
    <t>Forestry processing residues</t>
  </si>
  <si>
    <t>BF</t>
  </si>
  <si>
    <t>Fruit tree cuttings (from agriculture)</t>
  </si>
  <si>
    <t>BI</t>
  </si>
  <si>
    <t>Giant Reed (Arundo donax)</t>
  </si>
  <si>
    <t>KH</t>
  </si>
  <si>
    <t>Grape marc</t>
  </si>
  <si>
    <t>CM</t>
  </si>
  <si>
    <t>Grass</t>
  </si>
  <si>
    <t>CA</t>
  </si>
  <si>
    <t>Grass fiber residues from the production of grass protein</t>
  </si>
  <si>
    <t>CV</t>
  </si>
  <si>
    <t>Hevea seed</t>
  </si>
  <si>
    <t>KY</t>
  </si>
  <si>
    <t>Husks</t>
  </si>
  <si>
    <t>CF</t>
  </si>
  <si>
    <t>Intermediate crop (specification of crop)</t>
  </si>
  <si>
    <t>TD</t>
  </si>
  <si>
    <t>Jatropha</t>
  </si>
  <si>
    <t>CL</t>
  </si>
  <si>
    <t>Linseed / Flaxseed</t>
  </si>
  <si>
    <t>CN</t>
  </si>
  <si>
    <t>Manure</t>
  </si>
  <si>
    <t>CX</t>
  </si>
  <si>
    <t>Matter Organic Non-Glycerol (MONG)</t>
  </si>
  <si>
    <t>CC</t>
  </si>
  <si>
    <t>Municipal grass cuttings</t>
  </si>
  <si>
    <t>CO</t>
  </si>
  <si>
    <t>Mustard / Carinata</t>
  </si>
  <si>
    <t>KM</t>
  </si>
  <si>
    <t>Nut shells (specification of nut)</t>
  </si>
  <si>
    <t>CG</t>
  </si>
  <si>
    <t>Oat</t>
  </si>
  <si>
    <t>CD</t>
  </si>
  <si>
    <t>Oil macauba palm fresh fruit bunches (FFBs)</t>
  </si>
  <si>
    <t>CK</t>
  </si>
  <si>
    <t>Oil palm fresh fruit bunches (FFBs)</t>
  </si>
  <si>
    <t>CR</t>
  </si>
  <si>
    <t>Olives</t>
  </si>
  <si>
    <t>CI</t>
  </si>
  <si>
    <t>Organic municipal solid waste (MSW)</t>
  </si>
  <si>
    <t>HR</t>
  </si>
  <si>
    <t>Out of shelf-life disinfectant</t>
  </si>
  <si>
    <t>CU</t>
  </si>
  <si>
    <t>Palm Fatty Acid Distillate (PFAD)</t>
  </si>
  <si>
    <t>CW</t>
  </si>
  <si>
    <t>Palm kernel shells (PKS)</t>
  </si>
  <si>
    <t>CY</t>
  </si>
  <si>
    <t>CZ</t>
  </si>
  <si>
    <t>Pelemir seed</t>
  </si>
  <si>
    <t>DK</t>
  </si>
  <si>
    <t>Pongamia seed</t>
  </si>
  <si>
    <t>DJ</t>
  </si>
  <si>
    <t>Pot ale</t>
  </si>
  <si>
    <t>DM</t>
  </si>
  <si>
    <t>Poultry feather acid oil</t>
  </si>
  <si>
    <t>DO</t>
  </si>
  <si>
    <t>Pressed palm fiber oil</t>
  </si>
  <si>
    <t>EC</t>
  </si>
  <si>
    <t>Rapeseed / canola</t>
  </si>
  <si>
    <t>EG</t>
  </si>
  <si>
    <t>Rapeseed residue (double counting)</t>
  </si>
  <si>
    <t>SV</t>
  </si>
  <si>
    <t>Rapeseed residue (single counting)</t>
  </si>
  <si>
    <t>GQ</t>
  </si>
  <si>
    <t>Biogenic fraction of end-of-life tyres</t>
  </si>
  <si>
    <t>ER</t>
  </si>
  <si>
    <t>Residue of FAME end distillation</t>
  </si>
  <si>
    <t>EE</t>
  </si>
  <si>
    <t>Residues from the processing of corn/maize</t>
  </si>
  <si>
    <t>ET</t>
  </si>
  <si>
    <t>Rye</t>
  </si>
  <si>
    <t>FK</t>
  </si>
  <si>
    <t>Safflower / Carthame seed</t>
  </si>
  <si>
    <t>FO</t>
  </si>
  <si>
    <t>Sewage sludge</t>
  </si>
  <si>
    <t>FJ</t>
  </si>
  <si>
    <t>Shea nuts</t>
  </si>
  <si>
    <t>FI</t>
  </si>
  <si>
    <t>Short Rotation Coppice</t>
  </si>
  <si>
    <t>FR</t>
  </si>
  <si>
    <t>Silphium</t>
  </si>
  <si>
    <t>GF</t>
  </si>
  <si>
    <t>Soapstock acid oil contaminated with sulphur</t>
  </si>
  <si>
    <t>PF</t>
  </si>
  <si>
    <t>Sorghum</t>
  </si>
  <si>
    <t>TF</t>
  </si>
  <si>
    <t>Soybean</t>
  </si>
  <si>
    <t>GA</t>
  </si>
  <si>
    <t>Spent bleaching earth</t>
  </si>
  <si>
    <t>GM</t>
  </si>
  <si>
    <t>Starch slurry (low grade)</t>
  </si>
  <si>
    <t>GE</t>
  </si>
  <si>
    <t>Straw</t>
  </si>
  <si>
    <t>DE</t>
  </si>
  <si>
    <t>Sugar beet</t>
  </si>
  <si>
    <t>GH</t>
  </si>
  <si>
    <t>Sugar beet residues</t>
  </si>
  <si>
    <t>GI</t>
  </si>
  <si>
    <t>Sugar beet betaine residue</t>
  </si>
  <si>
    <t>GR</t>
  </si>
  <si>
    <t>Sugar cane</t>
  </si>
  <si>
    <t>GL</t>
  </si>
  <si>
    <t>Sunflower</t>
  </si>
  <si>
    <t>GD</t>
  </si>
  <si>
    <t>Tall oil pitch</t>
  </si>
  <si>
    <t>GP</t>
  </si>
  <si>
    <t>Technical corn oil</t>
  </si>
  <si>
    <t>GU</t>
  </si>
  <si>
    <t>Tiger nuts / Chuffa</t>
  </si>
  <si>
    <t>GT</t>
  </si>
  <si>
    <t>Transesterification residues (TER)</t>
  </si>
  <si>
    <t>GG</t>
  </si>
  <si>
    <t>Triticale</t>
  </si>
  <si>
    <t>GN</t>
  </si>
  <si>
    <t>Unrefined liquid dextrose ultrafiltration retentate</t>
  </si>
  <si>
    <t>GW</t>
  </si>
  <si>
    <t>Used cooking oil (UCO) entirely of veg. origin</t>
  </si>
  <si>
    <t>GY</t>
  </si>
  <si>
    <t>Used cooking oil (UCO)</t>
  </si>
  <si>
    <t>HT</t>
  </si>
  <si>
    <t>Waste pressings (from production of vegetable oils)</t>
  </si>
  <si>
    <t>HM</t>
  </si>
  <si>
    <t>Waste/residues from processing of alcohol</t>
  </si>
  <si>
    <t>VA</t>
  </si>
  <si>
    <t>Waste/residues from processing of vegetable or animal oil (specification of raw material or crop)</t>
  </si>
  <si>
    <t>HN</t>
  </si>
  <si>
    <t>Waste starch slurry</t>
  </si>
  <si>
    <t>HK</t>
  </si>
  <si>
    <t>Waste slurry from the distillation of grain mixtures</t>
  </si>
  <si>
    <t>HU</t>
  </si>
  <si>
    <t>Waste oil from sewage sludge treatment</t>
  </si>
  <si>
    <t>IS</t>
  </si>
  <si>
    <t>Wastewater from ship transport</t>
  </si>
  <si>
    <t>IN</t>
  </si>
  <si>
    <t>Waste wood</t>
  </si>
  <si>
    <t>Wet corn fiber</t>
  </si>
  <si>
    <t>IR</t>
  </si>
  <si>
    <t>Wheat</t>
  </si>
  <si>
    <t>IQ</t>
  </si>
  <si>
    <t>Whey permeate</t>
  </si>
  <si>
    <t>IE</t>
  </si>
  <si>
    <t>Wine lees</t>
  </si>
  <si>
    <t>IM</t>
  </si>
  <si>
    <t>IL</t>
  </si>
  <si>
    <t>IT</t>
  </si>
  <si>
    <t>JM</t>
  </si>
  <si>
    <t>JP</t>
  </si>
  <si>
    <t>JE</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</si>
  <si>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</si>
  <si>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</si>
  <si>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</si>
  <si>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</si>
  <si>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</si>
  <si>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</si>
  <si>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</si>
  <si>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</si>
  <si>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</si>
  <si>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</si>
  <si>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</si>
  <si>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</si>
  <si>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</si>
  <si>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</si>
  <si>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</si>
  <si>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</si>
  <si>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</si>
  <si>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</si>
  <si>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</si>
  <si>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</si>
  <si>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</si>
  <si>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</si>
  <si>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</si>
  <si>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</si>
  <si>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</si>
  <si>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</si>
  <si>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</si>
  <si>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</si>
  <si>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</si>
  <si>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</si>
  <si>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</si>
  <si>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</si>
  <si>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</si>
  <si>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</si>
  <si>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</si>
  <si>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</si>
  <si>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</si>
  <si>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</si>
  <si>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</si>
  <si>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</si>
  <si>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</si>
  <si>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</si>
  <si>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</si>
  <si>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</si>
  <si>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NC</t>
  </si>
  <si>
    <t>NZ</t>
  </si>
  <si>
    <t>NI</t>
  </si>
  <si>
    <t>NE</t>
  </si>
  <si>
    <t>NG</t>
  </si>
  <si>
    <t>NU</t>
  </si>
  <si>
    <t>NF</t>
  </si>
  <si>
    <t>MP</t>
  </si>
  <si>
    <t>NO</t>
  </si>
  <si>
    <t>OM</t>
  </si>
  <si>
    <t>PK</t>
  </si>
  <si>
    <t>PW</t>
  </si>
  <si>
    <t>PS</t>
  </si>
  <si>
    <t>PA</t>
  </si>
  <si>
    <t>PG</t>
  </si>
  <si>
    <t>PY</t>
  </si>
  <si>
    <t>PE</t>
  </si>
  <si>
    <t>PH</t>
  </si>
  <si>
    <t>PN</t>
  </si>
  <si>
    <t>PL</t>
  </si>
  <si>
    <t>PT</t>
  </si>
  <si>
    <t>PR</t>
  </si>
  <si>
    <t>QA</t>
  </si>
  <si>
    <t>RE</t>
  </si>
  <si>
    <t>RO</t>
  </si>
  <si>
    <t>RU</t>
  </si>
  <si>
    <t>RW</t>
  </si>
  <si>
    <t>BL</t>
  </si>
  <si>
    <t>SH</t>
  </si>
  <si>
    <t>KN</t>
  </si>
  <si>
    <t>LC</t>
  </si>
  <si>
    <t>MF</t>
  </si>
  <si>
    <t>PM</t>
  </si>
  <si>
    <t>VC</t>
  </si>
  <si>
    <t>WS</t>
  </si>
  <si>
    <t>SM</t>
  </si>
  <si>
    <t>ST</t>
  </si>
  <si>
    <t>SA</t>
  </si>
  <si>
    <t>SN</t>
  </si>
  <si>
    <t>RS</t>
  </si>
  <si>
    <t>SC</t>
  </si>
  <si>
    <t>SL</t>
  </si>
  <si>
    <t>SG</t>
  </si>
  <si>
    <t>SX</t>
  </si>
  <si>
    <t>SK</t>
  </si>
  <si>
    <t>SI</t>
  </si>
  <si>
    <t>SB</t>
  </si>
  <si>
    <t>SO</t>
  </si>
  <si>
    <t>ZA</t>
  </si>
  <si>
    <t>GS</t>
  </si>
  <si>
    <t>SS</t>
  </si>
  <si>
    <t>ES</t>
  </si>
  <si>
    <t>LK</t>
  </si>
  <si>
    <t>SD</t>
  </si>
  <si>
    <t>SR</t>
  </si>
  <si>
    <t>SJ</t>
  </si>
  <si>
    <t>SZ</t>
  </si>
  <si>
    <t>SE</t>
  </si>
  <si>
    <t>CH</t>
  </si>
  <si>
    <t>SY</t>
  </si>
  <si>
    <t>TW</t>
  </si>
  <si>
    <t>TJ</t>
  </si>
  <si>
    <t>TZ</t>
  </si>
  <si>
    <t>TH</t>
  </si>
  <si>
    <t>TL</t>
  </si>
  <si>
    <t>TG</t>
  </si>
  <si>
    <t>TK</t>
  </si>
  <si>
    <t>TO</t>
  </si>
  <si>
    <t>TT</t>
  </si>
  <si>
    <t>TN</t>
  </si>
  <si>
    <t>TR</t>
  </si>
  <si>
    <t>TM</t>
  </si>
  <si>
    <t>TC</t>
  </si>
  <si>
    <t>TV</t>
  </si>
  <si>
    <t>UG</t>
  </si>
  <si>
    <t>UA</t>
  </si>
  <si>
    <t>AE</t>
  </si>
  <si>
    <t>GB</t>
  </si>
  <si>
    <t>US</t>
  </si>
  <si>
    <t>UM</t>
  </si>
  <si>
    <t>UY</t>
  </si>
  <si>
    <t>UZ</t>
  </si>
  <si>
    <t>VU</t>
  </si>
  <si>
    <t>VE</t>
  </si>
  <si>
    <t>VN</t>
  </si>
  <si>
    <t>VG</t>
  </si>
  <si>
    <t>VI</t>
  </si>
  <si>
    <t>WF</t>
  </si>
  <si>
    <t>EH</t>
  </si>
  <si>
    <t>YE</t>
  </si>
  <si>
    <t>ZM</t>
  </si>
  <si>
    <t>ZW</t>
  </si>
  <si>
    <t>General</t>
  </si>
  <si>
    <t>Fuel properties</t>
  </si>
  <si>
    <t>Calculations if blend</t>
  </si>
  <si>
    <t>Fuel type</t>
  </si>
  <si>
    <t>Name</t>
  </si>
  <si>
    <t>Included</t>
  </si>
  <si>
    <t>Predefined</t>
  </si>
  <si>
    <t>Is blend</t>
  </si>
  <si>
    <t>WTT</t>
  </si>
  <si>
    <t>Blend fuel</t>
  </si>
  <si>
    <t>Blend fraction</t>
  </si>
  <si>
    <t>LCV fossil</t>
  </si>
  <si>
    <t>WTT fossil</t>
  </si>
  <si>
    <t>TTW fossil</t>
  </si>
  <si>
    <t>LCV alternative</t>
  </si>
  <si>
    <t>WTT alternative</t>
  </si>
  <si>
    <t>TTW alternative</t>
  </si>
  <si>
    <t>LCV blend</t>
  </si>
  <si>
    <t>WTT blend</t>
  </si>
  <si>
    <t>TTW blend</t>
  </si>
  <si>
    <t>gCO2eq/MJ</t>
  </si>
  <si>
    <t>tonne/tonne</t>
  </si>
  <si>
    <t>Fuel Type 1</t>
  </si>
  <si>
    <t>Fuel Type 2</t>
  </si>
  <si>
    <t>Fuel Type 3</t>
  </si>
  <si>
    <t>Fuel Type 4</t>
  </si>
  <si>
    <t>Total</t>
  </si>
  <si>
    <t>Tokens (tradeable)</t>
  </si>
  <si>
    <t>MJ</t>
  </si>
  <si>
    <t>Tokens (non-tradeable)</t>
  </si>
  <si>
    <t>Leg 1</t>
  </si>
  <si>
    <t>Consumption</t>
  </si>
  <si>
    <t>Compliance other</t>
  </si>
  <si>
    <t>Consumption applicable</t>
  </si>
  <si>
    <t>metric ton</t>
  </si>
  <si>
    <t>Leg 2</t>
  </si>
  <si>
    <t>Leg 3</t>
  </si>
  <si>
    <t>Leg 4</t>
  </si>
  <si>
    <t>Leg 5</t>
  </si>
  <si>
    <t>Leg 6</t>
  </si>
  <si>
    <t>Leg 7</t>
  </si>
  <si>
    <t>Leg 8</t>
  </si>
  <si>
    <t>Leg 9</t>
  </si>
  <si>
    <t>Leg 10</t>
  </si>
  <si>
    <t>Leg 11</t>
  </si>
  <si>
    <t>Leg 12</t>
  </si>
  <si>
    <t>Leg 13</t>
  </si>
  <si>
    <t>Leg 14</t>
  </si>
  <si>
    <t>Leg 15</t>
  </si>
  <si>
    <t>Leg 16</t>
  </si>
  <si>
    <t>Leg 17</t>
  </si>
  <si>
    <t>Leg 18</t>
  </si>
  <si>
    <t>Leg 19</t>
  </si>
  <si>
    <t>Leg 20</t>
  </si>
  <si>
    <t>Transport Work Calculation</t>
  </si>
  <si>
    <t>Step 1) Calculate transport work leg by leg</t>
  </si>
  <si>
    <t>Distance</t>
  </si>
  <si>
    <t>Cargo</t>
  </si>
  <si>
    <t>Transport Work</t>
  </si>
  <si>
    <t>Step 2) Calculate energy consumed by fuel type (already done in token calc)</t>
  </si>
  <si>
    <t>Energy Consumed</t>
  </si>
  <si>
    <t>% Allocation</t>
  </si>
  <si>
    <t>Total Energy</t>
  </si>
  <si>
    <t>Summary of checks</t>
  </si>
  <si>
    <t>Consumed (positive values)</t>
  </si>
  <si>
    <t>Arrival &gt; departure</t>
  </si>
  <si>
    <t>Departure &gt; previous arrival</t>
  </si>
  <si>
    <t>Departure (date format)</t>
  </si>
  <si>
    <t>Arrival (date format)</t>
  </si>
  <si>
    <t>Total cargo (positive values)</t>
  </si>
  <si>
    <t>Total cargo &lt;= Capacity</t>
  </si>
  <si>
    <t>Port names</t>
  </si>
  <si>
    <t>Fuel controls</t>
  </si>
  <si>
    <t>Consumed</t>
  </si>
  <si>
    <t>Fuel type 1</t>
  </si>
  <si>
    <t>Fuel type 2</t>
  </si>
  <si>
    <t>Fuel type 3</t>
  </si>
  <si>
    <t>Fuel type 4</t>
  </si>
  <si>
    <t>Date controls</t>
  </si>
  <si>
    <t>Dates</t>
  </si>
  <si>
    <t>Departure</t>
  </si>
  <si>
    <t>Arrival</t>
  </si>
  <si>
    <t>Is date with format day before month</t>
  </si>
  <si>
    <t>Arrival &gt;= departure</t>
  </si>
  <si>
    <t>Departure &gt;= previous arrival</t>
  </si>
  <si>
    <t>Cargo controls</t>
  </si>
  <si>
    <t>Cargo carried</t>
  </si>
  <si>
    <t>Total cargo</t>
  </si>
  <si>
    <t>Port controls</t>
  </si>
  <si>
    <t>Departure = arrival</t>
  </si>
  <si>
    <t>10.</t>
  </si>
  <si>
    <t>Baseline select (gCO2eq/MJ)</t>
  </si>
  <si>
    <t>Token Dashboard</t>
  </si>
  <si>
    <t>Calculation References</t>
  </si>
  <si>
    <t>3.</t>
  </si>
  <si>
    <r>
      <t xml:space="preserve">Tokens </t>
    </r>
    <r>
      <rPr>
        <i/>
        <sz val="10"/>
        <rFont val="Geist"/>
        <family val="3"/>
      </rPr>
      <t>(SMF Voluntary)</t>
    </r>
  </si>
  <si>
    <t>Manual Section</t>
  </si>
  <si>
    <r>
      <t xml:space="preserve">Tokens </t>
    </r>
    <r>
      <rPr>
        <i/>
        <sz val="10"/>
        <rFont val="Geist"/>
        <family val="3"/>
      </rPr>
      <t>(SMF Compliance)</t>
    </r>
  </si>
  <si>
    <t>1.</t>
  </si>
  <si>
    <t>Sum of all fuel type consumptions</t>
  </si>
  <si>
    <t>5.</t>
  </si>
  <si>
    <t>Emissions</t>
  </si>
  <si>
    <t>Tonnes CO2eq</t>
  </si>
  <si>
    <t>2.</t>
  </si>
  <si>
    <t>Fuel to energy conversion (MJ/gFuel)</t>
  </si>
  <si>
    <t>6.</t>
  </si>
  <si>
    <t>Emission Savings</t>
  </si>
  <si>
    <t>Fuel to energy conversion (TJ)</t>
  </si>
  <si>
    <t>9.</t>
  </si>
  <si>
    <t>4.</t>
  </si>
  <si>
    <t xml:space="preserve">WTW emission factor </t>
  </si>
  <si>
    <t>Absolute GHG emissions</t>
  </si>
  <si>
    <t>Absolute GHG emissions savings</t>
  </si>
  <si>
    <t>7.</t>
  </si>
  <si>
    <t>Distance travelled and cargo carried</t>
  </si>
  <si>
    <r>
      <t xml:space="preserve">Fuel Consumption </t>
    </r>
    <r>
      <rPr>
        <i/>
        <sz val="10"/>
        <rFont val="Geist"/>
        <family val="3"/>
      </rPr>
      <t>(All)</t>
    </r>
  </si>
  <si>
    <t>Tonnes</t>
  </si>
  <si>
    <t>8.</t>
  </si>
  <si>
    <t>GHG emissions per cargo carried</t>
  </si>
  <si>
    <r>
      <t xml:space="preserve">Transport Work </t>
    </r>
    <r>
      <rPr>
        <i/>
        <sz val="10"/>
        <rFont val="Geist"/>
        <family val="3"/>
      </rPr>
      <t>(All)</t>
    </r>
  </si>
  <si>
    <t>Vintage Period (expiration)</t>
  </si>
  <si>
    <r>
      <t xml:space="preserve">Transport Work Intensity </t>
    </r>
    <r>
      <rPr>
        <i/>
        <sz val="10"/>
        <rFont val="Geist"/>
        <family val="3"/>
      </rPr>
      <t>(All)</t>
    </r>
  </si>
  <si>
    <t>Fossil Baseline of Reference</t>
  </si>
  <si>
    <r>
      <t xml:space="preserve">Fuel Consumption </t>
    </r>
    <r>
      <rPr>
        <i/>
        <sz val="10"/>
        <rFont val="Geist"/>
        <family val="3"/>
      </rPr>
      <t>(SMF)</t>
    </r>
  </si>
  <si>
    <r>
      <t xml:space="preserve">Transport Work </t>
    </r>
    <r>
      <rPr>
        <i/>
        <sz val="10"/>
        <rFont val="Geist"/>
        <family val="3"/>
      </rPr>
      <t>(SMF)</t>
    </r>
  </si>
  <si>
    <r>
      <t xml:space="preserve">Transport Work Intensity </t>
    </r>
    <r>
      <rPr>
        <i/>
        <sz val="10"/>
        <rFont val="Geist"/>
        <family val="3"/>
      </rPr>
      <t>(SMF)</t>
    </r>
  </si>
  <si>
    <t>Total Fuel Consumption</t>
  </si>
  <si>
    <t>MJ/gfuel</t>
  </si>
  <si>
    <t>Energy Intensity</t>
  </si>
  <si>
    <t>Total Emissions</t>
  </si>
  <si>
    <t>Total Emission Savings</t>
  </si>
  <si>
    <t>Transport Work Intensity</t>
  </si>
  <si>
    <t>Error message</t>
  </si>
  <si>
    <t>Negative value input for fuel consumption</t>
  </si>
  <si>
    <t>Negative value input for total cargo amount</t>
  </si>
  <si>
    <t>Total cargo carried exceeds vessel's capacity</t>
  </si>
  <si>
    <t>The departure port is not the same as the arrival port of the previous leg</t>
  </si>
  <si>
    <t>Departure date is not in correct format</t>
  </si>
  <si>
    <t>Arrival date is not in correct format</t>
  </si>
  <si>
    <t>The arrival date of a leg occurs before departure date of that leg.</t>
  </si>
  <si>
    <t>The departure date of a leg occurs before arrival date of the previous leg.</t>
  </si>
  <si>
    <r>
      <t xml:space="preserve">Token Vintage Period </t>
    </r>
    <r>
      <rPr>
        <i/>
        <sz val="10"/>
        <rFont val="Geist"/>
        <family val="3"/>
      </rPr>
      <t>(Freigh Forwarder)</t>
    </r>
  </si>
  <si>
    <r>
      <t xml:space="preserve">Token Vintage Period </t>
    </r>
    <r>
      <rPr>
        <i/>
        <sz val="10"/>
        <rFont val="Geist"/>
        <family val="3"/>
      </rPr>
      <t>(Cargo Owner)</t>
    </r>
  </si>
  <si>
    <t>End of year</t>
  </si>
  <si>
    <t>Voyage complete</t>
  </si>
  <si>
    <t>LNG Boiler</t>
  </si>
  <si>
    <t xml:space="preserve">For alternative fuels that include multiple POS's, please fill in below tables </t>
  </si>
  <si>
    <t xml:space="preserve"> Heavy fuel oil (HFO), Light fuel oil (LFO), Marine gas oil (MGO), Liquified natural gas (LNG), Methanol</t>
  </si>
  <si>
    <t>Katalist Manual Annex IX - Section 1</t>
  </si>
  <si>
    <t>Katalist Manual Annex IX - Section 2</t>
  </si>
  <si>
    <t>Katalist Manual Annex IX - Section 3</t>
  </si>
  <si>
    <t>Katalist Manual Annex IX - Section 4</t>
  </si>
  <si>
    <t>Katalist Manual Annex IX - Section 5</t>
  </si>
  <si>
    <t>Katalist Manual Annex IX - Section 6</t>
  </si>
  <si>
    <t>Katalist Manual Annex IX - Section 7</t>
  </si>
  <si>
    <t>Katalist Manual Annex VIII - Table 6</t>
  </si>
  <si>
    <t>Ammonia</t>
  </si>
  <si>
    <t xml:space="preserve"> Heavy fuel oil (HFO), Light fuel oil (LFO), Marine gas oil (MGO), Liquified natural gas (LNG), Ammonia, Methanol, Alternative fuel</t>
  </si>
  <si>
    <t>Alternative fuel characteristics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</si>
</sst>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
    <numFmt numFmtId="165" formatCode="dd\-mm\-yyyy\ hh:mm;@"/>
    <numFmt numFmtId="166" formatCode="0.0000"/>
    <numFmt numFmtId="167" formatCode="dd\-mm\-yy\ hh\.mm;@"/>
    <numFmt numFmtId="168" formatCode="dd\-mm\-yyyy\ hh\.mm;@"/>
    <numFmt numFmtId="169" formatCode="[$-409]d\-mmm\-yy;@"/>
    <numFmt numFmtId="170" formatCode="0.000"/>
    <numFmt numFmtId="171" formatCode="_-* #,##0.000_-;\-* #,##0.000_-;_-* &quot;-&quot;??_-;_-@_-"/>
    <numFmt numFmtId="172" formatCode="_-* #,##0.00\ _k_r_._-;\-* #,##0.00\ _k_r_._-;_-* &quot;-&quot;??\ _k_r_._-;_-@_-"/>
    <numFmt numFmtId="173" formatCode="0.000%"/>
    <numFmt numFmtId="174" formatCode="dd\-mm\-yyyy"/>
    <numFmt numFmtId="175" formatCode="dd\-mm\-yy;@"/>
  </numFmts>
  <fonts count="35" x14ac:knownFonts="1">
    <font>
      <sz val="11"/>
      <color theme="1"/>
      <name val="Aptos Narrow"/>
      <family val="2"/>
      <scheme val="minor"/>
    </font>
    <font>
      <sz val="12"/>
      <color theme="1"/>
      <name val="Aptos Narrow"/>
      <family val="2"/>
      <scheme val="minor"/>
    </font>
    <font>
      <b/>
      <sz val="11"/>
      <color theme="1"/>
      <name val="Aptos Narrow"/>
      <family val="2"/>
      <scheme val="minor"/>
    </font>
    <font>
      <sz val="10"/>
      <color theme="1"/>
      <name val="Barlow"/>
      <family val="2"/>
    </font>
    <font>
      <u/>
      <sz val="11"/>
      <color theme="10"/>
      <name val="Aptos Narrow"/>
      <family val="2"/>
      <scheme val="minor"/>
    </font>
    <font>
      <sz val="8"/>
      <name val="Aptos Narrow"/>
      <family val="2"/>
      <scheme val="minor"/>
    </font>
    <font>
      <sz val="12"/>
      <color theme="1"/>
      <name val="Aptos Narrow"/>
      <family val="2"/>
      <scheme val="minor"/>
    </font>
    <font>
      <sz val="11"/>
      <color theme="1"/>
      <name val="Aptos Narrow"/>
      <family val="2"/>
      <scheme val="minor"/>
    </font>
    <font>
      <sz val="11"/>
      <color theme="1"/>
      <name val="Geist"/>
      <family val="3"/>
    </font>
    <font>
      <b/>
      <sz val="11"/>
      <color theme="1"/>
      <name val="Geist"/>
      <family val="3"/>
    </font>
    <font>
      <sz val="11"/>
      <name val="Geist"/>
      <family val="3"/>
    </font>
    <font>
      <vertAlign val="subscript"/>
      <sz val="11"/>
      <color theme="1"/>
      <name val="Geist"/>
      <family val="3"/>
    </font>
    <font>
      <b/>
      <sz val="12"/>
      <color theme="1"/>
      <name val="Geist"/>
      <family val="3"/>
    </font>
    <font>
      <b/>
      <sz val="16"/>
      <color theme="0"/>
      <name val="Cabinet Grotesk Medium"/>
      <family val="3"/>
    </font>
    <font>
      <b/>
      <sz val="11"/>
      <color rgb="FFFF0000"/>
      <name val="Aptos Narrow"/>
      <family val="2"/>
      <scheme val="minor"/>
    </font>
    <font>
      <sz val="11"/>
      <color theme="0"/>
      <name val="Geist"/>
      <family val="3"/>
    </font>
    <font>
      <sz val="11"/>
      <color rgb="FF000000"/>
      <name val="Geist"/>
      <family val="3"/>
    </font>
    <font>
      <b/>
      <sz val="26"/>
      <color theme="1"/>
      <name val="Geist"/>
      <family val="3"/>
    </font>
    <font>
      <b/>
      <sz val="14"/>
      <color theme="1"/>
      <name val="Geist"/>
      <family val="3"/>
    </font>
    <font>
      <b/>
      <sz val="11"/>
      <name val="Geist"/>
      <family val="3"/>
    </font>
    <font>
      <sz val="9"/>
      <color indexed="81"/>
      <name val="Tahoma"/>
      <family val="2"/>
    </font>
    <font>
      <b/>
      <sz val="14"/>
      <color indexed="81"/>
      <name val="Tahoma"/>
      <family val="2"/>
    </font>
    <font>
      <b/>
      <sz val="14"/>
      <color theme="0"/>
      <name val="Geist"/>
      <family val="3"/>
    </font>
    <font>
      <sz val="10"/>
      <color theme="1"/>
      <name val="Geist"/>
      <family val="3"/>
    </font>
    <font>
      <b/>
      <sz val="10"/>
      <color theme="1"/>
      <name val="Geist"/>
      <family val="3"/>
    </font>
    <font>
      <b/>
      <i/>
      <sz val="9"/>
      <color rgb="FFC00000"/>
      <name val="Geist"/>
      <family val="3"/>
    </font>
    <font>
      <b/>
      <u/>
      <sz val="11"/>
      <color theme="1"/>
      <name val="Geist"/>
      <family val="3"/>
    </font>
    <font>
      <sz val="12"/>
      <color indexed="8"/>
      <name val="Geist"/>
      <family val="3"/>
    </font>
    <font>
      <sz val="12"/>
      <color theme="1"/>
      <name val="Geist"/>
      <family val="3"/>
    </font>
    <font>
      <i/>
      <sz val="10"/>
      <color theme="1"/>
      <name val="Geist"/>
      <family val="3"/>
    </font>
    <font>
      <sz val="10"/>
      <name val="Geist"/>
      <family val="3"/>
    </font>
    <font>
      <i/>
      <sz val="10"/>
      <name val="Geist"/>
      <family val="3"/>
    </font>
    <font>
      <b/>
      <i/>
      <sz val="10"/>
      <name val="Geist"/>
      <family val="3"/>
    </font>
    <font>
      <b/>
      <sz val="12"/>
      <color indexed="81"/>
      <name val="Geist"/>
      <family val="3"/>
    </font>
    <font>
      <b/>
      <sz val="15"/>
      <color indexed="81"/>
      <name val="Geist"/>
      <family val="3"/>
    </font>
  </fonts>
  <fills count="17">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rgb="FF11374C"/>
        <bgColor indexed="64"/>
      </patternFill>
    </fill>
    <fill>
      <patternFill patternType="solid">
        <fgColor rgb="FF3A7697"/>
        <bgColor indexed="64"/>
      </patternFill>
    </fill>
    <fill>
      <patternFill patternType="solid">
        <fgColor rgb="FF9DBBCB"/>
        <bgColor indexed="64"/>
      </patternFill>
    </fill>
    <fill>
      <patternFill patternType="solid">
        <fgColor rgb="FFE1EFF2"/>
        <bgColor indexed="64"/>
      </patternFill>
    </fill>
    <fill>
      <patternFill patternType="solid">
        <fgColor rgb="FFFFF493"/>
        <bgColor indexed="64"/>
      </patternFill>
    </fill>
    <fill>
      <patternFill patternType="solid">
        <fgColor rgb="FFFFA5FB"/>
        <bgColor indexed="64"/>
      </patternFill>
    </fill>
    <fill>
      <patternFill patternType="solid">
        <fgColor rgb="FFFFD5FD"/>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rgb="FF000000"/>
      </patternFill>
    </fill>
    <fill>
      <patternFill patternType="solid">
        <fgColor rgb="FFDCF0E1"/>
        <bgColor indexed="64"/>
      </patternFill>
    </fill>
  </fills>
  <borders count="104">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thin">
        <color indexed="64"/>
      </top>
      <bottom style="hair">
        <color indexed="64"/>
      </bottom>
      <diagonal/>
    </border>
    <border>
      <left/>
      <right/>
      <top style="thin">
        <color indexed="64"/>
      </top>
      <bottom style="medium">
        <color indexed="64"/>
      </bottom>
      <diagonal/>
    </border>
    <border>
      <left style="medium">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hair">
        <color indexed="64"/>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0" fontId="3" fillId="0" borderId="0"/>
    <xf numFmtId="0" fontId="4" fillId="0" borderId="0" applyNumberFormat="0" applyFill="0" applyBorder="0" applyAlignment="0" applyProtection="0"/>
    <xf numFmtId="0" fontId="6" fillId="0" borderId="0"/>
    <xf numFmtId="0" fontId="7" fillId="0" borderId="0"/>
    <xf numFmtId="0" fontId="1" fillId="0" borderId="0"/>
    <xf numFmtId="9" fontId="7" fillId="0" borderId="0" applyFont="0" applyFill="0" applyBorder="0" applyAlignment="0" applyProtection="0"/>
    <xf numFmtId="43" fontId="7" fillId="0" borderId="0" applyFont="0" applyFill="0" applyBorder="0" applyAlignment="0" applyProtection="0"/>
  </cellStyleXfs>
  <cellXfs count="333">
    <xf numFmtId="0" fontId="0" fillId="0" borderId="0" xfId="0"/>
    <xf numFmtId="0" fontId="0" fillId="0" borderId="0" xfId="0" applyAlignment="1">
      <alignment wrapText="1"/>
    </xf>
    <xf numFmtId="0" fontId="0" fillId="0" borderId="0" xfId="0" applyAlignment="1">
      <alignment horizontal="left"/>
    </xf>
    <xf numFmtId="0" fontId="2"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13" fillId="4" borderId="7"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5" borderId="8" xfId="0" applyFont="1" applyFill="1" applyBorder="1" applyAlignment="1">
      <alignment vertical="center" wrapText="1"/>
    </xf>
    <xf numFmtId="0" fontId="12" fillId="5" borderId="11" xfId="0" applyFont="1" applyFill="1" applyBorder="1" applyAlignment="1">
      <alignment vertical="center" wrapText="1"/>
    </xf>
    <xf numFmtId="0" fontId="12" fillId="5" borderId="9" xfId="0" applyFont="1" applyFill="1" applyBorder="1" applyAlignment="1">
      <alignment vertical="center" wrapText="1"/>
    </xf>
    <xf numFmtId="0" fontId="12" fillId="6" borderId="8" xfId="0" applyFont="1" applyFill="1" applyBorder="1" applyAlignment="1">
      <alignment vertical="center" wrapText="1"/>
    </xf>
    <xf numFmtId="0" fontId="12" fillId="6" borderId="11" xfId="0" applyFont="1" applyFill="1" applyBorder="1" applyAlignment="1">
      <alignment vertical="center" wrapText="1"/>
    </xf>
    <xf numFmtId="0" fontId="12" fillId="6" borderId="9" xfId="0" applyFont="1" applyFill="1" applyBorder="1" applyAlignment="1">
      <alignment vertical="center" wrapText="1"/>
    </xf>
    <xf numFmtId="0" fontId="12" fillId="7" borderId="8" xfId="0" applyFont="1" applyFill="1" applyBorder="1" applyAlignment="1">
      <alignment vertical="center" wrapText="1"/>
    </xf>
    <xf numFmtId="0" fontId="12" fillId="7" borderId="11" xfId="0" applyFont="1" applyFill="1" applyBorder="1" applyAlignment="1">
      <alignment vertical="center" wrapText="1"/>
    </xf>
    <xf numFmtId="0" fontId="12" fillId="7" borderId="9" xfId="0" applyFont="1" applyFill="1" applyBorder="1" applyAlignment="1">
      <alignment vertical="center" wrapText="1"/>
    </xf>
    <xf numFmtId="0" fontId="12" fillId="8" borderId="8" xfId="0" applyFont="1" applyFill="1" applyBorder="1" applyAlignment="1">
      <alignment vertical="center" wrapText="1"/>
    </xf>
    <xf numFmtId="0" fontId="12" fillId="8" borderId="9" xfId="0" applyFont="1" applyFill="1" applyBorder="1" applyAlignment="1">
      <alignment vertical="center" wrapText="1"/>
    </xf>
    <xf numFmtId="0" fontId="12" fillId="9" borderId="8" xfId="0" applyFont="1" applyFill="1" applyBorder="1" applyAlignment="1">
      <alignment vertical="center" wrapText="1"/>
    </xf>
    <xf numFmtId="0" fontId="12" fillId="9" borderId="11" xfId="0" applyFont="1" applyFill="1" applyBorder="1" applyAlignment="1">
      <alignment vertical="center" wrapText="1"/>
    </xf>
    <xf numFmtId="0" fontId="12" fillId="9" borderId="9" xfId="0" applyFont="1" applyFill="1" applyBorder="1" applyAlignment="1">
      <alignment vertical="center" wrapText="1"/>
    </xf>
    <xf numFmtId="0" fontId="8"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10" borderId="13" xfId="0" applyFont="1" applyFill="1" applyBorder="1" applyAlignment="1">
      <alignment vertical="center" wrapText="1"/>
    </xf>
    <xf numFmtId="0" fontId="12" fillId="10" borderId="14" xfId="0" applyFont="1" applyFill="1" applyBorder="1" applyAlignment="1">
      <alignment vertical="center" wrapText="1"/>
    </xf>
    <xf numFmtId="0" fontId="12" fillId="10" borderId="2" xfId="0" applyFont="1" applyFill="1" applyBorder="1" applyAlignment="1">
      <alignment vertical="center" wrapText="1"/>
    </xf>
    <xf numFmtId="0" fontId="8" fillId="0" borderId="8" xfId="0" applyFont="1" applyBorder="1" applyAlignment="1">
      <alignment horizontal="left" vertical="center" wrapText="1"/>
    </xf>
    <xf numFmtId="0" fontId="8" fillId="0" borderId="0" xfId="0" applyFont="1"/>
    <xf numFmtId="0" fontId="8" fillId="11" borderId="0" xfId="0" applyFont="1" applyFill="1"/>
    <xf numFmtId="0" fontId="9" fillId="3" borderId="0" xfId="0" applyFont="1" applyFill="1"/>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2" xfId="0" applyFont="1" applyBorder="1" applyAlignment="1">
      <alignment horizontal="left" vertical="center"/>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5" xfId="0" applyFont="1" applyBorder="1" applyAlignment="1">
      <alignment horizontal="left" vertical="center"/>
    </xf>
    <xf numFmtId="0" fontId="8" fillId="0" borderId="7" xfId="0" applyFont="1" applyBorder="1" applyAlignment="1">
      <alignment horizontal="center" vertical="center"/>
    </xf>
    <xf numFmtId="0" fontId="8" fillId="0" borderId="15" xfId="0" applyFont="1" applyBorder="1" applyAlignment="1">
      <alignment horizontal="left"/>
    </xf>
    <xf numFmtId="0" fontId="8" fillId="0" borderId="19" xfId="0" applyFont="1" applyBorder="1" applyAlignment="1">
      <alignment horizontal="left"/>
    </xf>
    <xf numFmtId="0" fontId="18" fillId="0" borderId="0" xfId="0" applyFont="1" applyAlignment="1">
      <alignment horizontal="center" vertical="center"/>
    </xf>
    <xf numFmtId="0" fontId="8" fillId="0" borderId="2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5" xfId="0" applyFont="1" applyBorder="1" applyAlignment="1">
      <alignment horizontal="left"/>
    </xf>
    <xf numFmtId="2" fontId="8" fillId="0" borderId="7" xfId="0" applyNumberFormat="1" applyFont="1" applyBorder="1" applyAlignment="1">
      <alignment horizontal="center"/>
    </xf>
    <xf numFmtId="2" fontId="8" fillId="0" borderId="20" xfId="0" applyNumberFormat="1" applyFont="1" applyBorder="1" applyAlignment="1">
      <alignment horizontal="center"/>
    </xf>
    <xf numFmtId="0" fontId="8" fillId="0" borderId="53" xfId="0" applyFont="1" applyBorder="1" applyAlignment="1">
      <alignment horizontal="center" vertical="center"/>
    </xf>
    <xf numFmtId="0" fontId="8" fillId="0" borderId="53" xfId="0" applyFont="1" applyBorder="1" applyAlignment="1">
      <alignment horizontal="center"/>
    </xf>
    <xf numFmtId="0" fontId="8" fillId="0" borderId="56" xfId="0" applyFont="1" applyBorder="1" applyAlignment="1">
      <alignment horizontal="center"/>
    </xf>
    <xf numFmtId="0" fontId="17" fillId="0" borderId="57" xfId="0" applyFont="1" applyBorder="1" applyAlignment="1">
      <alignment vertical="center"/>
    </xf>
    <xf numFmtId="0" fontId="17" fillId="0" borderId="58" xfId="0" applyFont="1" applyBorder="1" applyAlignment="1">
      <alignment vertical="center"/>
    </xf>
    <xf numFmtId="0" fontId="8" fillId="11" borderId="7" xfId="0" applyFont="1" applyFill="1" applyBorder="1" applyAlignment="1">
      <alignment horizontal="center" vertical="center"/>
    </xf>
    <xf numFmtId="0" fontId="8" fillId="11" borderId="16" xfId="0" applyFont="1" applyFill="1" applyBorder="1" applyAlignment="1">
      <alignment horizontal="center" vertical="center"/>
    </xf>
    <xf numFmtId="0" fontId="22" fillId="12" borderId="1" xfId="0" applyFont="1" applyFill="1" applyBorder="1" applyAlignment="1">
      <alignment vertical="center"/>
    </xf>
    <xf numFmtId="0" fontId="9" fillId="0" borderId="0" xfId="0" applyFont="1"/>
    <xf numFmtId="0" fontId="23" fillId="0" borderId="0" xfId="0" applyFont="1"/>
    <xf numFmtId="0" fontId="24" fillId="3" borderId="1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3" fillId="2" borderId="16" xfId="0" applyFont="1" applyFill="1" applyBorder="1" applyAlignment="1">
      <alignment horizontal="center" vertical="center"/>
    </xf>
    <xf numFmtId="2" fontId="8" fillId="0" borderId="15" xfId="0" applyNumberFormat="1" applyFont="1" applyBorder="1" applyAlignment="1">
      <alignment horizontal="center"/>
    </xf>
    <xf numFmtId="0" fontId="8" fillId="0" borderId="7" xfId="0" applyFont="1" applyBorder="1" applyAlignment="1">
      <alignment horizontal="center"/>
    </xf>
    <xf numFmtId="0" fontId="8" fillId="0" borderId="16" xfId="0" applyFont="1" applyBorder="1" applyAlignment="1">
      <alignment horizontal="center"/>
    </xf>
    <xf numFmtId="2" fontId="8" fillId="0" borderId="19" xfId="0" applyNumberFormat="1"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25" fillId="0" borderId="0" xfId="0" applyFont="1" applyAlignment="1">
      <alignment horizontal="left" vertical="top"/>
    </xf>
    <xf numFmtId="0" fontId="8" fillId="0" borderId="14" xfId="0" applyFont="1" applyBorder="1"/>
    <xf numFmtId="0" fontId="8" fillId="0" borderId="2" xfId="0" applyFont="1" applyBorder="1"/>
    <xf numFmtId="0" fontId="8" fillId="0" borderId="3" xfId="0" applyFont="1" applyBorder="1"/>
    <xf numFmtId="0" fontId="9" fillId="0" borderId="7" xfId="0" applyFont="1" applyBorder="1"/>
    <xf numFmtId="0" fontId="8" fillId="0" borderId="0" xfId="0" applyFont="1" applyAlignment="1">
      <alignment horizontal="center"/>
    </xf>
    <xf numFmtId="0" fontId="9" fillId="11" borderId="0" xfId="0" applyFont="1" applyFill="1"/>
    <xf numFmtId="170" fontId="8" fillId="11" borderId="0" xfId="0" applyNumberFormat="1" applyFont="1" applyFill="1" applyAlignment="1">
      <alignment horizontal="center"/>
    </xf>
    <xf numFmtId="0" fontId="8" fillId="11" borderId="0" xfId="0" applyFont="1" applyFill="1" applyAlignment="1">
      <alignment horizontal="center"/>
    </xf>
    <xf numFmtId="0" fontId="8" fillId="0" borderId="8" xfId="0" applyFont="1" applyBorder="1" applyAlignment="1">
      <alignment horizontal="center"/>
    </xf>
    <xf numFmtId="2" fontId="8" fillId="0" borderId="0" xfId="0" applyNumberFormat="1" applyFont="1"/>
    <xf numFmtId="0" fontId="9" fillId="0" borderId="0" xfId="0" applyFont="1" applyAlignment="1">
      <alignment horizontal="centerContinuous"/>
    </xf>
    <xf numFmtId="0" fontId="8" fillId="0" borderId="0" xfId="0" applyFont="1" applyAlignment="1">
      <alignment horizontal="centerContinuous"/>
    </xf>
    <xf numFmtId="166" fontId="8" fillId="0" borderId="0" xfId="0" applyNumberFormat="1" applyFont="1"/>
    <xf numFmtId="0" fontId="8" fillId="0" borderId="0" xfId="0" applyFont="1" applyAlignment="1">
      <alignment horizontal="center" vertical="center"/>
    </xf>
    <xf numFmtId="9" fontId="8" fillId="0" borderId="0" xfId="6" applyFont="1"/>
    <xf numFmtId="9" fontId="9" fillId="3" borderId="0" xfId="6" applyFont="1" applyFill="1"/>
    <xf numFmtId="0" fontId="8" fillId="3" borderId="0" xfId="0" applyFont="1" applyFill="1"/>
    <xf numFmtId="9" fontId="8" fillId="3" borderId="0" xfId="6" applyFont="1" applyFill="1"/>
    <xf numFmtId="0" fontId="8" fillId="0" borderId="13" xfId="0" applyFont="1" applyBorder="1"/>
    <xf numFmtId="3" fontId="8" fillId="0" borderId="8" xfId="0" applyNumberFormat="1" applyFont="1" applyBorder="1" applyAlignment="1">
      <alignment horizontal="center"/>
    </xf>
    <xf numFmtId="3" fontId="8" fillId="0" borderId="11" xfId="0" applyNumberFormat="1" applyFont="1" applyBorder="1" applyAlignment="1">
      <alignment horizontal="center"/>
    </xf>
    <xf numFmtId="0" fontId="9" fillId="0" borderId="5" xfId="0" applyFont="1" applyBorder="1"/>
    <xf numFmtId="0" fontId="9" fillId="0" borderId="7" xfId="0" applyFont="1" applyBorder="1" applyAlignment="1">
      <alignment horizontal="center"/>
    </xf>
    <xf numFmtId="3" fontId="9" fillId="0" borderId="7" xfId="0" applyNumberFormat="1" applyFont="1" applyBorder="1" applyAlignment="1">
      <alignment horizontal="center"/>
    </xf>
    <xf numFmtId="0" fontId="8" fillId="0" borderId="5" xfId="0" applyFont="1" applyBorder="1" applyAlignment="1">
      <alignment horizontal="center"/>
    </xf>
    <xf numFmtId="0" fontId="8" fillId="0" borderId="14" xfId="0" applyFont="1" applyBorder="1" applyAlignment="1">
      <alignment horizontal="center"/>
    </xf>
    <xf numFmtId="9" fontId="8" fillId="0" borderId="11" xfId="6" applyFont="1" applyBorder="1" applyAlignment="1">
      <alignment horizontal="center"/>
    </xf>
    <xf numFmtId="0" fontId="9" fillId="0" borderId="12" xfId="0" applyFont="1" applyBorder="1"/>
    <xf numFmtId="0" fontId="9" fillId="0" borderId="5" xfId="0" applyFont="1" applyBorder="1" applyAlignment="1">
      <alignment horizontal="center"/>
    </xf>
    <xf numFmtId="167" fontId="8" fillId="0" borderId="0" xfId="0" applyNumberFormat="1" applyFont="1" applyAlignment="1">
      <alignment horizontal="center" vertical="center"/>
    </xf>
    <xf numFmtId="0" fontId="8" fillId="0" borderId="0" xfId="0" applyFont="1" applyAlignment="1">
      <alignment horizontal="right"/>
    </xf>
    <xf numFmtId="165" fontId="8" fillId="0" borderId="0" xfId="0" applyNumberFormat="1" applyFont="1"/>
    <xf numFmtId="3" fontId="8" fillId="0" borderId="0" xfId="0" applyNumberFormat="1" applyFont="1"/>
    <xf numFmtId="0" fontId="8" fillId="11" borderId="59" xfId="0" applyFont="1" applyFill="1" applyBorder="1"/>
    <xf numFmtId="0" fontId="8" fillId="11" borderId="60" xfId="0" applyFont="1" applyFill="1" applyBorder="1"/>
    <xf numFmtId="170" fontId="9" fillId="0" borderId="7" xfId="0" applyNumberFormat="1" applyFont="1" applyBorder="1" applyAlignment="1">
      <alignment horizontal="center"/>
    </xf>
    <xf numFmtId="43" fontId="8" fillId="11" borderId="0" xfId="7" applyFont="1" applyFill="1" applyAlignment="1">
      <alignment horizontal="center"/>
    </xf>
    <xf numFmtId="43" fontId="23" fillId="11" borderId="0" xfId="0" applyNumberFormat="1" applyFont="1" applyFill="1" applyAlignment="1">
      <alignment horizontal="center"/>
    </xf>
    <xf numFmtId="0" fontId="8" fillId="0" borderId="8" xfId="0" applyFont="1" applyBorder="1" applyAlignment="1">
      <alignment horizontal="center" vertical="center" wrapText="1"/>
    </xf>
    <xf numFmtId="173" fontId="8" fillId="11" borderId="0" xfId="6" applyNumberFormat="1" applyFont="1" applyFill="1" applyAlignment="1">
      <alignment horizontal="center"/>
    </xf>
    <xf numFmtId="0" fontId="15" fillId="11" borderId="0" xfId="0" applyFont="1" applyFill="1"/>
    <xf numFmtId="0" fontId="10" fillId="11" borderId="14" xfId="0" applyFont="1" applyFill="1" applyBorder="1"/>
    <xf numFmtId="0" fontId="10" fillId="11" borderId="0" xfId="0" applyFont="1" applyFill="1"/>
    <xf numFmtId="0" fontId="10" fillId="11" borderId="10" xfId="0" applyFont="1" applyFill="1" applyBorder="1"/>
    <xf numFmtId="0" fontId="10" fillId="11" borderId="3" xfId="0" applyFont="1" applyFill="1" applyBorder="1"/>
    <xf numFmtId="0" fontId="10" fillId="11" borderId="4" xfId="0" applyFont="1" applyFill="1" applyBorder="1"/>
    <xf numFmtId="0" fontId="24" fillId="14" borderId="27" xfId="0" applyFont="1" applyFill="1" applyBorder="1"/>
    <xf numFmtId="0" fontId="24" fillId="14" borderId="21" xfId="0" applyFont="1" applyFill="1" applyBorder="1" applyAlignment="1">
      <alignment horizontal="center"/>
    </xf>
    <xf numFmtId="0" fontId="24" fillId="14" borderId="62" xfId="0" applyFont="1" applyFill="1" applyBorder="1" applyAlignment="1">
      <alignment horizontal="center"/>
    </xf>
    <xf numFmtId="0" fontId="14" fillId="11" borderId="0" xfId="0" applyFont="1" applyFill="1" applyAlignment="1">
      <alignment wrapText="1"/>
    </xf>
    <xf numFmtId="0" fontId="27" fillId="0" borderId="0" xfId="0" applyFont="1" applyAlignment="1" applyProtection="1">
      <alignment vertical="center"/>
      <protection locked="0"/>
    </xf>
    <xf numFmtId="0" fontId="8" fillId="0" borderId="10" xfId="0" applyFont="1" applyBorder="1"/>
    <xf numFmtId="0" fontId="28" fillId="0" borderId="0" xfId="0" applyFont="1"/>
    <xf numFmtId="0" fontId="16" fillId="0" borderId="0" xfId="0" applyFont="1"/>
    <xf numFmtId="0" fontId="8" fillId="0" borderId="3" xfId="0" applyFont="1" applyBorder="1" applyAlignment="1">
      <alignment wrapText="1"/>
    </xf>
    <xf numFmtId="0" fontId="8" fillId="0" borderId="4" xfId="0" applyFont="1" applyBorder="1"/>
    <xf numFmtId="0" fontId="30" fillId="3" borderId="44" xfId="0" applyFont="1" applyFill="1" applyBorder="1"/>
    <xf numFmtId="43" fontId="30" fillId="11" borderId="45" xfId="7" applyFont="1" applyFill="1" applyBorder="1" applyAlignment="1">
      <alignment horizontal="center"/>
    </xf>
    <xf numFmtId="0" fontId="30" fillId="3" borderId="69" xfId="0" applyFont="1" applyFill="1" applyBorder="1"/>
    <xf numFmtId="43" fontId="30" fillId="11" borderId="70" xfId="7" applyFont="1" applyFill="1" applyBorder="1" applyAlignment="1">
      <alignment horizontal="center"/>
    </xf>
    <xf numFmtId="0" fontId="30" fillId="3" borderId="66" xfId="0" applyFont="1" applyFill="1" applyBorder="1"/>
    <xf numFmtId="0" fontId="30" fillId="3" borderId="46" xfId="0" applyFont="1" applyFill="1" applyBorder="1"/>
    <xf numFmtId="43" fontId="30" fillId="11" borderId="48" xfId="7" applyFont="1" applyFill="1" applyBorder="1" applyAlignment="1">
      <alignment horizontal="center"/>
    </xf>
    <xf numFmtId="0" fontId="30" fillId="3" borderId="63" xfId="0" applyFont="1" applyFill="1" applyBorder="1"/>
    <xf numFmtId="43" fontId="30" fillId="11" borderId="35" xfId="7" applyFont="1" applyFill="1" applyBorder="1" applyAlignment="1">
      <alignment horizontal="center"/>
    </xf>
    <xf numFmtId="43" fontId="30" fillId="11" borderId="72" xfId="7" applyFont="1" applyFill="1" applyBorder="1" applyAlignment="1">
      <alignment horizontal="right"/>
    </xf>
    <xf numFmtId="171" fontId="30" fillId="11" borderId="37" xfId="7" applyNumberFormat="1" applyFont="1" applyFill="1" applyBorder="1" applyAlignment="1">
      <alignment horizontal="center"/>
    </xf>
    <xf numFmtId="43" fontId="30" fillId="11" borderId="50" xfId="7" applyFont="1" applyFill="1" applyBorder="1" applyAlignment="1">
      <alignment horizontal="center"/>
    </xf>
    <xf numFmtId="43" fontId="30" fillId="11" borderId="73" xfId="7" applyFont="1" applyFill="1" applyBorder="1" applyAlignment="1">
      <alignment horizontal="right"/>
    </xf>
    <xf numFmtId="43" fontId="30" fillId="11" borderId="37" xfId="7" applyFont="1" applyFill="1" applyBorder="1" applyAlignment="1">
      <alignment horizontal="right"/>
    </xf>
    <xf numFmtId="43" fontId="30" fillId="11" borderId="50" xfId="7" applyFont="1" applyFill="1" applyBorder="1" applyAlignment="1">
      <alignment horizontal="right"/>
    </xf>
    <xf numFmtId="0" fontId="30" fillId="3" borderId="68" xfId="0" applyFont="1" applyFill="1" applyBorder="1"/>
    <xf numFmtId="43" fontId="30" fillId="11" borderId="64" xfId="7" applyFont="1" applyFill="1" applyBorder="1" applyAlignment="1">
      <alignment horizontal="right"/>
    </xf>
    <xf numFmtId="43" fontId="30" fillId="11" borderId="71" xfId="7" applyFont="1" applyFill="1" applyBorder="1" applyAlignment="1">
      <alignment horizontal="right"/>
    </xf>
    <xf numFmtId="43" fontId="30" fillId="11" borderId="74" xfId="7" quotePrefix="1" applyFont="1" applyFill="1" applyBorder="1" applyAlignment="1">
      <alignment horizontal="right"/>
    </xf>
    <xf numFmtId="43" fontId="30" fillId="11" borderId="65" xfId="7" applyFont="1" applyFill="1" applyBorder="1" applyAlignment="1">
      <alignment horizontal="right"/>
    </xf>
    <xf numFmtId="43" fontId="30" fillId="11" borderId="61" xfId="7" applyFont="1" applyFill="1" applyBorder="1" applyAlignment="1">
      <alignment horizontal="right"/>
    </xf>
    <xf numFmtId="43" fontId="30" fillId="11" borderId="75" xfId="7" applyFont="1" applyFill="1" applyBorder="1"/>
    <xf numFmtId="43" fontId="30" fillId="11" borderId="74" xfId="7" applyFont="1" applyFill="1" applyBorder="1"/>
    <xf numFmtId="0" fontId="29" fillId="11" borderId="0" xfId="0" applyFont="1" applyFill="1"/>
    <xf numFmtId="0" fontId="31" fillId="0" borderId="37" xfId="0" applyFont="1" applyBorder="1" applyAlignment="1">
      <alignment horizontal="left"/>
    </xf>
    <xf numFmtId="0" fontId="31" fillId="0" borderId="64" xfId="0" applyFont="1" applyBorder="1" applyAlignment="1">
      <alignment horizontal="left"/>
    </xf>
    <xf numFmtId="0" fontId="31" fillId="0" borderId="65" xfId="0" applyFont="1" applyBorder="1" applyAlignment="1">
      <alignment horizontal="left"/>
    </xf>
    <xf numFmtId="0" fontId="31" fillId="0" borderId="47" xfId="0" applyFont="1" applyBorder="1" applyAlignment="1">
      <alignment horizontal="left"/>
    </xf>
    <xf numFmtId="171" fontId="31" fillId="11" borderId="45" xfId="7" applyNumberFormat="1" applyFont="1" applyFill="1" applyBorder="1" applyAlignment="1">
      <alignment horizontal="left"/>
    </xf>
    <xf numFmtId="43" fontId="31" fillId="11" borderId="45" xfId="7" applyFont="1" applyFill="1" applyBorder="1" applyAlignment="1">
      <alignment horizontal="left"/>
    </xf>
    <xf numFmtId="43" fontId="31" fillId="11" borderId="79" xfId="7" applyFont="1" applyFill="1" applyBorder="1" applyAlignment="1">
      <alignment horizontal="left"/>
    </xf>
    <xf numFmtId="0" fontId="24" fillId="14" borderId="62" xfId="0" applyFont="1" applyFill="1" applyBorder="1" applyAlignment="1">
      <alignment horizontal="left"/>
    </xf>
    <xf numFmtId="0" fontId="30" fillId="3" borderId="80" xfId="0" applyFont="1" applyFill="1" applyBorder="1"/>
    <xf numFmtId="0" fontId="31" fillId="0" borderId="81" xfId="0" applyFont="1" applyBorder="1" applyAlignment="1">
      <alignment horizontal="left"/>
    </xf>
    <xf numFmtId="43" fontId="30" fillId="11" borderId="82" xfId="7" applyFont="1" applyFill="1" applyBorder="1" applyAlignment="1">
      <alignment horizontal="center"/>
    </xf>
    <xf numFmtId="43" fontId="30" fillId="11" borderId="79" xfId="7" applyFont="1" applyFill="1" applyBorder="1" applyAlignment="1">
      <alignment horizontal="center"/>
    </xf>
    <xf numFmtId="0" fontId="12" fillId="0" borderId="83" xfId="0" applyFont="1" applyBorder="1"/>
    <xf numFmtId="0" fontId="12" fillId="11" borderId="83" xfId="0" applyFont="1" applyFill="1" applyBorder="1"/>
    <xf numFmtId="0" fontId="12" fillId="11" borderId="84" xfId="0" applyFont="1" applyFill="1" applyBorder="1"/>
    <xf numFmtId="0" fontId="12" fillId="11" borderId="85" xfId="0" applyFont="1" applyFill="1" applyBorder="1"/>
    <xf numFmtId="43" fontId="31" fillId="11" borderId="67" xfId="7" applyFont="1" applyFill="1" applyBorder="1" applyAlignment="1">
      <alignment horizontal="left"/>
    </xf>
    <xf numFmtId="0" fontId="30" fillId="3" borderId="38" xfId="0" applyFont="1" applyFill="1" applyBorder="1"/>
    <xf numFmtId="0" fontId="30" fillId="3" borderId="87" xfId="0" applyFont="1" applyFill="1" applyBorder="1"/>
    <xf numFmtId="0" fontId="30" fillId="3" borderId="88" xfId="0" applyFont="1" applyFill="1" applyBorder="1"/>
    <xf numFmtId="0" fontId="30" fillId="3" borderId="89" xfId="0" applyFont="1" applyFill="1" applyBorder="1"/>
    <xf numFmtId="0" fontId="30" fillId="3" borderId="90" xfId="0" applyFont="1" applyFill="1" applyBorder="1"/>
    <xf numFmtId="0" fontId="24" fillId="14" borderId="27" xfId="0" applyFont="1" applyFill="1" applyBorder="1" applyAlignment="1">
      <alignment horizontal="center"/>
    </xf>
    <xf numFmtId="0" fontId="24" fillId="14" borderId="91" xfId="0" applyFont="1" applyFill="1" applyBorder="1" applyAlignment="1">
      <alignment horizontal="left"/>
    </xf>
    <xf numFmtId="0" fontId="30" fillId="3" borderId="44" xfId="0" applyFont="1" applyFill="1" applyBorder="1" applyAlignment="1">
      <alignment horizontal="center"/>
    </xf>
    <xf numFmtId="0" fontId="30" fillId="3" borderId="68" xfId="0" applyFont="1" applyFill="1" applyBorder="1" applyAlignment="1">
      <alignment horizontal="center"/>
    </xf>
    <xf numFmtId="0" fontId="30" fillId="3" borderId="66" xfId="0" applyFont="1" applyFill="1" applyBorder="1" applyAlignment="1">
      <alignment horizontal="center"/>
    </xf>
    <xf numFmtId="20" fontId="23" fillId="3" borderId="37" xfId="0" quotePrefix="1" applyNumberFormat="1" applyFont="1" applyFill="1" applyBorder="1" applyAlignment="1">
      <alignment horizontal="center"/>
    </xf>
    <xf numFmtId="170" fontId="8" fillId="0" borderId="0" xfId="0" applyNumberFormat="1" applyFont="1"/>
    <xf numFmtId="172" fontId="8" fillId="11" borderId="0" xfId="0" applyNumberFormat="1" applyFont="1" applyFill="1" applyAlignment="1">
      <alignment horizontal="center"/>
    </xf>
    <xf numFmtId="0" fontId="8" fillId="2" borderId="39" xfId="0" applyFont="1" applyFill="1" applyBorder="1" applyAlignment="1">
      <alignment horizontal="center"/>
    </xf>
    <xf numFmtId="0" fontId="8" fillId="2" borderId="40" xfId="0" applyFont="1" applyFill="1" applyBorder="1" applyAlignment="1">
      <alignment horizontal="center" vertical="center"/>
    </xf>
    <xf numFmtId="9" fontId="8" fillId="2" borderId="49" xfId="6" applyFont="1" applyFill="1" applyBorder="1" applyAlignment="1">
      <alignment horizontal="center"/>
    </xf>
    <xf numFmtId="0" fontId="8" fillId="2" borderId="38" xfId="0" applyFont="1" applyFill="1" applyBorder="1" applyAlignment="1">
      <alignment horizontal="center"/>
    </xf>
    <xf numFmtId="0" fontId="8" fillId="2" borderId="37" xfId="0" applyFont="1" applyFill="1" applyBorder="1" applyAlignment="1">
      <alignment horizontal="center" vertical="center"/>
    </xf>
    <xf numFmtId="9" fontId="8" fillId="2" borderId="50" xfId="6" applyFont="1" applyFill="1" applyBorder="1" applyAlignment="1">
      <alignment horizontal="center"/>
    </xf>
    <xf numFmtId="0" fontId="8" fillId="2" borderId="52" xfId="0" applyFont="1" applyFill="1" applyBorder="1" applyAlignment="1">
      <alignment horizontal="center"/>
    </xf>
    <xf numFmtId="0" fontId="8" fillId="2" borderId="47" xfId="0" applyFont="1" applyFill="1" applyBorder="1" applyAlignment="1">
      <alignment horizontal="center" vertical="center"/>
    </xf>
    <xf numFmtId="9" fontId="8" fillId="2" borderId="51" xfId="6" applyFont="1" applyFill="1" applyBorder="1" applyAlignment="1">
      <alignment horizontal="center"/>
    </xf>
    <xf numFmtId="2" fontId="8" fillId="2" borderId="42" xfId="0" applyNumberFormat="1" applyFont="1" applyFill="1" applyBorder="1" applyAlignment="1">
      <alignment horizontal="center"/>
    </xf>
    <xf numFmtId="0" fontId="8" fillId="2" borderId="40" xfId="0" applyFont="1" applyFill="1" applyBorder="1" applyAlignment="1">
      <alignment horizontal="center"/>
    </xf>
    <xf numFmtId="164" fontId="8" fillId="2" borderId="40" xfId="0" applyNumberFormat="1" applyFont="1" applyFill="1" applyBorder="1" applyAlignment="1">
      <alignment horizontal="center"/>
    </xf>
    <xf numFmtId="0" fontId="8" fillId="2" borderId="49" xfId="0" applyFont="1" applyFill="1" applyBorder="1" applyAlignment="1">
      <alignment horizontal="center"/>
    </xf>
    <xf numFmtId="2" fontId="8" fillId="2" borderId="44" xfId="0" applyNumberFormat="1" applyFont="1" applyFill="1" applyBorder="1" applyAlignment="1">
      <alignment horizontal="center"/>
    </xf>
    <xf numFmtId="0" fontId="8" fillId="2" borderId="37" xfId="0" applyFont="1" applyFill="1" applyBorder="1" applyAlignment="1">
      <alignment horizontal="center"/>
    </xf>
    <xf numFmtId="164" fontId="8" fillId="2" borderId="37" xfId="0" applyNumberFormat="1" applyFont="1" applyFill="1" applyBorder="1" applyAlignment="1">
      <alignment horizontal="center"/>
    </xf>
    <xf numFmtId="0" fontId="8" fillId="2" borderId="50" xfId="0" applyFont="1" applyFill="1" applyBorder="1" applyAlignment="1">
      <alignment horizontal="center"/>
    </xf>
    <xf numFmtId="2" fontId="8" fillId="2" borderId="46" xfId="0" applyNumberFormat="1" applyFont="1" applyFill="1" applyBorder="1" applyAlignment="1">
      <alignment horizontal="center"/>
    </xf>
    <xf numFmtId="0" fontId="8" fillId="2" borderId="47" xfId="0" applyFont="1" applyFill="1" applyBorder="1" applyAlignment="1">
      <alignment horizontal="center"/>
    </xf>
    <xf numFmtId="164" fontId="8" fillId="2" borderId="47" xfId="0" applyNumberFormat="1" applyFont="1" applyFill="1" applyBorder="1" applyAlignment="1">
      <alignment horizontal="center"/>
    </xf>
    <xf numFmtId="0" fontId="8" fillId="2" borderId="51" xfId="0" applyFont="1" applyFill="1" applyBorder="1" applyAlignment="1">
      <alignment horizontal="center"/>
    </xf>
    <xf numFmtId="0" fontId="8" fillId="2" borderId="42"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61" xfId="0" applyFont="1" applyFill="1" applyBorder="1" applyAlignment="1">
      <alignment horizontal="center" vertical="center"/>
    </xf>
    <xf numFmtId="3" fontId="8" fillId="2" borderId="40" xfId="0" applyNumberFormat="1" applyFont="1" applyFill="1" applyBorder="1" applyAlignment="1">
      <alignment horizontal="center" vertical="center"/>
    </xf>
    <xf numFmtId="166" fontId="8" fillId="2" borderId="39" xfId="0" applyNumberFormat="1" applyFont="1" applyFill="1" applyBorder="1" applyAlignment="1">
      <alignment horizontal="center"/>
    </xf>
    <xf numFmtId="0" fontId="8" fillId="2" borderId="43" xfId="0" applyFont="1" applyFill="1" applyBorder="1" applyAlignment="1">
      <alignment horizontal="center"/>
    </xf>
    <xf numFmtId="166" fontId="8" fillId="2" borderId="38" xfId="0" applyNumberFormat="1" applyFont="1" applyFill="1" applyBorder="1" applyAlignment="1">
      <alignment horizontal="center"/>
    </xf>
    <xf numFmtId="0" fontId="8" fillId="2" borderId="45" xfId="0" applyFont="1" applyFill="1" applyBorder="1" applyAlignment="1">
      <alignment horizontal="center"/>
    </xf>
    <xf numFmtId="166" fontId="8" fillId="2" borderId="52" xfId="0" applyNumberFormat="1" applyFont="1" applyFill="1" applyBorder="1" applyAlignment="1">
      <alignment horizontal="center"/>
    </xf>
    <xf numFmtId="0" fontId="8" fillId="2" borderId="48" xfId="0" applyFont="1" applyFill="1" applyBorder="1" applyAlignment="1">
      <alignment horizontal="center"/>
    </xf>
    <xf numFmtId="169" fontId="8" fillId="2" borderId="40" xfId="0" applyNumberFormat="1" applyFont="1" applyFill="1" applyBorder="1" applyAlignment="1">
      <alignment horizontal="center" vertical="center"/>
    </xf>
    <xf numFmtId="169" fontId="8" fillId="2" borderId="37" xfId="0" applyNumberFormat="1" applyFont="1" applyFill="1" applyBorder="1" applyAlignment="1">
      <alignment horizontal="center" vertical="center"/>
    </xf>
    <xf numFmtId="169" fontId="8" fillId="2" borderId="47" xfId="0" applyNumberFormat="1" applyFont="1" applyFill="1" applyBorder="1" applyAlignment="1">
      <alignment horizontal="center" vertical="center"/>
    </xf>
    <xf numFmtId="3" fontId="8" fillId="2" borderId="42" xfId="0" applyNumberFormat="1" applyFont="1" applyFill="1" applyBorder="1" applyAlignment="1">
      <alignment horizontal="center"/>
    </xf>
    <xf numFmtId="168" fontId="8" fillId="2" borderId="38" xfId="0" applyNumberFormat="1" applyFont="1" applyFill="1" applyBorder="1" applyAlignment="1">
      <alignment horizontal="center" vertical="center"/>
    </xf>
    <xf numFmtId="165" fontId="8" fillId="2" borderId="37" xfId="0" applyNumberFormat="1" applyFont="1" applyFill="1" applyBorder="1" applyAlignment="1">
      <alignment horizontal="center" vertical="center"/>
    </xf>
    <xf numFmtId="168" fontId="8" fillId="2" borderId="37" xfId="0" applyNumberFormat="1" applyFont="1" applyFill="1" applyBorder="1" applyAlignment="1">
      <alignment horizontal="center" vertical="center"/>
    </xf>
    <xf numFmtId="168" fontId="8" fillId="2" borderId="52" xfId="0" applyNumberFormat="1" applyFont="1" applyFill="1" applyBorder="1" applyAlignment="1">
      <alignment horizontal="center" vertical="center"/>
    </xf>
    <xf numFmtId="165" fontId="8" fillId="2" borderId="47" xfId="0" applyNumberFormat="1" applyFont="1" applyFill="1" applyBorder="1" applyAlignment="1">
      <alignment horizontal="center" vertical="center"/>
    </xf>
    <xf numFmtId="3" fontId="8" fillId="2" borderId="44" xfId="0" applyNumberFormat="1" applyFont="1" applyFill="1" applyBorder="1" applyAlignment="1">
      <alignment horizontal="center"/>
    </xf>
    <xf numFmtId="3" fontId="8" fillId="2" borderId="46" xfId="0" applyNumberFormat="1" applyFont="1" applyFill="1" applyBorder="1" applyAlignment="1">
      <alignment horizontal="center"/>
    </xf>
    <xf numFmtId="0" fontId="9" fillId="2" borderId="41" xfId="0" applyFont="1" applyFill="1" applyBorder="1"/>
    <xf numFmtId="0" fontId="9" fillId="2" borderId="7" xfId="0" applyFont="1" applyFill="1" applyBorder="1" applyAlignment="1">
      <alignment horizontal="center"/>
    </xf>
    <xf numFmtId="0" fontId="19" fillId="16" borderId="41" xfId="0" applyFont="1" applyFill="1" applyBorder="1"/>
    <xf numFmtId="174" fontId="30" fillId="11" borderId="0" xfId="7" applyNumberFormat="1" applyFont="1" applyFill="1" applyBorder="1" applyAlignment="1">
      <alignment horizontal="right"/>
    </xf>
    <xf numFmtId="20" fontId="23" fillId="11" borderId="0" xfId="0" quotePrefix="1" applyNumberFormat="1" applyFont="1" applyFill="1" applyAlignment="1">
      <alignment horizontal="center"/>
    </xf>
    <xf numFmtId="0" fontId="30" fillId="11" borderId="0" xfId="0" applyFont="1" applyFill="1"/>
    <xf numFmtId="0" fontId="31" fillId="11" borderId="0" xfId="0" applyFont="1" applyFill="1" applyAlignment="1">
      <alignment horizontal="left"/>
    </xf>
    <xf numFmtId="43" fontId="30" fillId="11" borderId="0" xfId="7" applyFont="1" applyFill="1" applyBorder="1" applyAlignment="1">
      <alignment horizontal="center"/>
    </xf>
    <xf numFmtId="43" fontId="30" fillId="11" borderId="47" xfId="7" applyFont="1" applyFill="1" applyBorder="1" applyAlignment="1">
      <alignment horizontal="center"/>
    </xf>
    <xf numFmtId="43" fontId="30" fillId="11" borderId="51" xfId="7" applyFont="1" applyFill="1" applyBorder="1" applyAlignment="1">
      <alignment horizontal="center"/>
    </xf>
    <xf numFmtId="43" fontId="30" fillId="11" borderId="92" xfId="7" applyFont="1" applyFill="1" applyBorder="1" applyAlignment="1">
      <alignment horizontal="center"/>
    </xf>
    <xf numFmtId="0" fontId="30" fillId="3" borderId="69" xfId="0" quotePrefix="1" applyFont="1" applyFill="1" applyBorder="1" applyAlignment="1">
      <alignment horizontal="center"/>
    </xf>
    <xf numFmtId="0" fontId="30" fillId="3" borderId="86" xfId="0" quotePrefix="1" applyFont="1" applyFill="1" applyBorder="1" applyAlignment="1">
      <alignment horizontal="center"/>
    </xf>
    <xf numFmtId="0" fontId="30" fillId="3" borderId="80" xfId="0" quotePrefix="1" applyFont="1" applyFill="1" applyBorder="1" applyAlignment="1">
      <alignment horizontal="center"/>
    </xf>
    <xf numFmtId="0" fontId="30" fillId="3" borderId="93" xfId="0" applyFont="1" applyFill="1" applyBorder="1"/>
    <xf numFmtId="43" fontId="31" fillId="11" borderId="70" xfId="7" applyFont="1" applyFill="1" applyBorder="1" applyAlignment="1">
      <alignment horizontal="left"/>
    </xf>
    <xf numFmtId="0" fontId="30" fillId="3" borderId="94" xfId="0" applyFont="1" applyFill="1" applyBorder="1" applyAlignment="1">
      <alignment horizontal="center"/>
    </xf>
    <xf numFmtId="0" fontId="30" fillId="3" borderId="95" xfId="0" applyFont="1" applyFill="1" applyBorder="1"/>
    <xf numFmtId="171" fontId="31" fillId="11" borderId="96" xfId="7" applyNumberFormat="1" applyFont="1" applyFill="1" applyBorder="1" applyAlignment="1">
      <alignment horizontal="left"/>
    </xf>
    <xf numFmtId="43" fontId="31" fillId="11" borderId="48" xfId="7" applyFont="1" applyFill="1" applyBorder="1" applyAlignment="1">
      <alignment horizontal="left"/>
    </xf>
    <xf numFmtId="0" fontId="8" fillId="13" borderId="31" xfId="0" applyFont="1" applyFill="1" applyBorder="1" applyAlignment="1">
      <alignment horizontal="center" vertical="center"/>
    </xf>
    <xf numFmtId="0" fontId="8" fillId="13" borderId="32" xfId="0" applyFont="1" applyFill="1" applyBorder="1" applyAlignment="1">
      <alignment horizontal="center" vertical="center"/>
    </xf>
    <xf numFmtId="0" fontId="32" fillId="14" borderId="62" xfId="0" applyFont="1" applyFill="1" applyBorder="1" applyAlignment="1">
      <alignment horizontal="center"/>
    </xf>
    <xf numFmtId="0" fontId="30" fillId="3" borderId="94" xfId="0" applyFont="1" applyFill="1" applyBorder="1"/>
    <xf numFmtId="0" fontId="31" fillId="0" borderId="97" xfId="0" applyFont="1" applyBorder="1" applyAlignment="1">
      <alignment horizontal="left"/>
    </xf>
    <xf numFmtId="43" fontId="30" fillId="11" borderId="96" xfId="7" applyFont="1" applyFill="1" applyBorder="1" applyAlignment="1">
      <alignment horizontal="center"/>
    </xf>
    <xf numFmtId="43" fontId="30" fillId="11" borderId="97" xfId="7" applyFont="1" applyFill="1" applyBorder="1" applyAlignment="1">
      <alignment horizontal="right"/>
    </xf>
    <xf numFmtId="43" fontId="30" fillId="11" borderId="98" xfId="7" applyFont="1" applyFill="1" applyBorder="1" applyAlignment="1">
      <alignment horizontal="right"/>
    </xf>
    <xf numFmtId="175" fontId="30" fillId="11" borderId="82" xfId="7" applyNumberFormat="1" applyFont="1" applyFill="1" applyBorder="1" applyAlignment="1">
      <alignment horizontal="right"/>
    </xf>
    <xf numFmtId="175" fontId="30" fillId="11" borderId="79" xfId="7" applyNumberFormat="1" applyFont="1" applyFill="1" applyBorder="1" applyAlignment="1">
      <alignment horizontal="right"/>
    </xf>
    <xf numFmtId="0" fontId="8" fillId="2" borderId="100" xfId="0" applyFont="1" applyFill="1" applyBorder="1" applyAlignment="1">
      <alignment horizontal="center" vertical="center"/>
    </xf>
    <xf numFmtId="0" fontId="17" fillId="0" borderId="17" xfId="0" applyFont="1" applyBorder="1" applyAlignment="1">
      <alignment vertical="center"/>
    </xf>
    <xf numFmtId="168" fontId="8" fillId="2" borderId="99" xfId="0" applyNumberFormat="1" applyFont="1" applyFill="1" applyBorder="1" applyAlignment="1">
      <alignment horizontal="center" vertical="center"/>
    </xf>
    <xf numFmtId="168" fontId="8" fillId="2" borderId="101" xfId="0" applyNumberFormat="1" applyFont="1" applyFill="1" applyBorder="1" applyAlignment="1">
      <alignment horizontal="center" vertical="center"/>
    </xf>
    <xf numFmtId="9" fontId="8" fillId="2" borderId="40" xfId="0" applyNumberFormat="1" applyFont="1" applyFill="1" applyBorder="1" applyAlignment="1">
      <alignment horizontal="center"/>
    </xf>
    <xf numFmtId="9" fontId="8" fillId="2" borderId="37" xfId="0" applyNumberFormat="1" applyFont="1" applyFill="1" applyBorder="1" applyAlignment="1">
      <alignment horizontal="center"/>
    </xf>
    <xf numFmtId="2" fontId="8" fillId="0" borderId="102" xfId="0" applyNumberFormat="1" applyFont="1" applyBorder="1" applyAlignment="1">
      <alignment horizontal="center"/>
    </xf>
    <xf numFmtId="2" fontId="8" fillId="0" borderId="8" xfId="0" applyNumberFormat="1" applyFont="1" applyBorder="1" applyAlignment="1">
      <alignment horizontal="center"/>
    </xf>
    <xf numFmtId="0" fontId="8" fillId="0" borderId="103" xfId="0" applyFont="1" applyBorder="1" applyAlignment="1">
      <alignment horizontal="center"/>
    </xf>
    <xf numFmtId="170" fontId="8" fillId="2" borderId="49" xfId="6" applyNumberFormat="1" applyFont="1" applyFill="1" applyBorder="1" applyAlignment="1">
      <alignment horizontal="center"/>
    </xf>
    <xf numFmtId="170" fontId="8" fillId="2" borderId="50" xfId="6" applyNumberFormat="1" applyFont="1" applyFill="1" applyBorder="1" applyAlignment="1">
      <alignment horizontal="center"/>
    </xf>
    <xf numFmtId="170" fontId="8" fillId="2" borderId="51" xfId="6" applyNumberFormat="1" applyFont="1" applyFill="1" applyBorder="1" applyAlignment="1">
      <alignment horizontal="center"/>
    </xf>
    <xf numFmtId="0" fontId="8" fillId="0" borderId="5" xfId="0" applyFont="1" applyBorder="1" applyAlignment="1">
      <alignment horizontal="center" vertical="center" wrapText="1"/>
    </xf>
    <xf numFmtId="0" fontId="8" fillId="11" borderId="6" xfId="0" applyFont="1" applyFill="1" applyBorder="1" applyAlignment="1">
      <alignment horizontal="center" vertical="center"/>
    </xf>
    <xf numFmtId="0" fontId="8" fillId="0" borderId="6" xfId="0" applyFont="1" applyBorder="1" applyAlignment="1">
      <alignment horizontal="center" vertical="center" wrapText="1"/>
    </xf>
    <xf numFmtId="168" fontId="8" fillId="2" borderId="47" xfId="0" applyNumberFormat="1" applyFont="1" applyFill="1" applyBorder="1" applyAlignment="1">
      <alignment horizontal="center" vertical="center"/>
    </xf>
    <xf numFmtId="4" fontId="16" fillId="15" borderId="38" xfId="0" applyNumberFormat="1" applyFont="1" applyFill="1" applyBorder="1" applyAlignment="1">
      <alignment horizontal="center"/>
    </xf>
    <xf numFmtId="4" fontId="16" fillId="15" borderId="37" xfId="0" applyNumberFormat="1" applyFont="1" applyFill="1" applyBorder="1" applyAlignment="1">
      <alignment horizontal="center"/>
    </xf>
    <xf numFmtId="4" fontId="8" fillId="2" borderId="37" xfId="0" applyNumberFormat="1" applyFont="1" applyFill="1" applyBorder="1" applyAlignment="1">
      <alignment horizontal="center"/>
    </xf>
    <xf numFmtId="4" fontId="8" fillId="2" borderId="45" xfId="0" applyNumberFormat="1" applyFont="1" applyFill="1" applyBorder="1" applyAlignment="1">
      <alignment horizontal="center"/>
    </xf>
    <xf numFmtId="4" fontId="8" fillId="2" borderId="38" xfId="0" applyNumberFormat="1" applyFont="1" applyFill="1" applyBorder="1" applyAlignment="1">
      <alignment horizontal="center"/>
    </xf>
    <xf numFmtId="4" fontId="8" fillId="2" borderId="52" xfId="0" applyNumberFormat="1" applyFont="1" applyFill="1" applyBorder="1" applyAlignment="1">
      <alignment horizontal="center"/>
    </xf>
    <xf numFmtId="4" fontId="8" fillId="2" borderId="47" xfId="0" applyNumberFormat="1" applyFont="1" applyFill="1" applyBorder="1" applyAlignment="1">
      <alignment horizontal="center"/>
    </xf>
    <xf numFmtId="4" fontId="8" fillId="2" borderId="48" xfId="0" applyNumberFormat="1" applyFont="1" applyFill="1" applyBorder="1" applyAlignment="1">
      <alignment horizontal="center"/>
    </xf>
    <xf numFmtId="10" fontId="8" fillId="2" borderId="40" xfId="0" applyNumberFormat="1" applyFont="1" applyFill="1" applyBorder="1" applyAlignment="1">
      <alignment horizontal="center"/>
    </xf>
    <xf numFmtId="10" fontId="8" fillId="2" borderId="37" xfId="0" applyNumberFormat="1" applyFont="1" applyFill="1" applyBorder="1" applyAlignment="1">
      <alignment horizontal="center"/>
    </xf>
    <xf numFmtId="10" fontId="8" fillId="2" borderId="47" xfId="0" applyNumberFormat="1" applyFont="1" applyFill="1" applyBorder="1" applyAlignment="1">
      <alignment horizontal="center"/>
    </xf>
    <xf numFmtId="10" fontId="8" fillId="2" borderId="45" xfId="0" applyNumberFormat="1" applyFont="1" applyFill="1" applyBorder="1" applyAlignment="1">
      <alignment horizontal="center"/>
    </xf>
    <xf numFmtId="10" fontId="8" fillId="2" borderId="48" xfId="0" applyNumberFormat="1" applyFont="1" applyFill="1" applyBorder="1" applyAlignment="1">
      <alignment horizontal="center"/>
    </xf>
    <xf numFmtId="4" fontId="8" fillId="2" borderId="43" xfId="0" applyNumberFormat="1" applyFont="1" applyFill="1" applyBorder="1" applyAlignment="1">
      <alignment horizontal="center"/>
    </xf>
    <xf numFmtId="0" fontId="19" fillId="13" borderId="30" xfId="0" applyFont="1" applyFill="1" applyBorder="1" applyAlignment="1">
      <alignment horizontal="center"/>
    </xf>
    <xf numFmtId="0" fontId="19" fillId="13" borderId="31" xfId="0" applyFont="1" applyFill="1" applyBorder="1" applyAlignment="1">
      <alignment horizontal="center"/>
    </xf>
    <xf numFmtId="0" fontId="19" fillId="13" borderId="32" xfId="0" applyFont="1" applyFill="1" applyBorder="1" applyAlignment="1">
      <alignment horizontal="center"/>
    </xf>
    <xf numFmtId="0" fontId="19" fillId="14" borderId="24" xfId="0" applyFont="1" applyFill="1" applyBorder="1" applyAlignment="1">
      <alignment horizontal="center" vertical="center" wrapText="1"/>
    </xf>
    <xf numFmtId="0" fontId="19" fillId="14" borderId="25" xfId="0" applyFont="1" applyFill="1" applyBorder="1" applyAlignment="1">
      <alignment horizontal="center" vertical="center" wrapText="1"/>
    </xf>
    <xf numFmtId="0" fontId="19" fillId="14" borderId="36" xfId="0" applyFont="1" applyFill="1" applyBorder="1" applyAlignment="1">
      <alignment horizontal="center" vertical="center" wrapText="1"/>
    </xf>
    <xf numFmtId="0" fontId="8" fillId="0" borderId="0" xfId="0" applyFont="1" applyAlignment="1">
      <alignment horizontal="center" vertical="center" wrapText="1"/>
    </xf>
    <xf numFmtId="0" fontId="8" fillId="0" borderId="33" xfId="0" applyFont="1" applyBorder="1" applyAlignment="1">
      <alignment horizontal="center" vertical="center"/>
    </xf>
    <xf numFmtId="0" fontId="19" fillId="13" borderId="54" xfId="0" applyFont="1" applyFill="1" applyBorder="1" applyAlignment="1">
      <alignment horizontal="center" vertical="center"/>
    </xf>
    <xf numFmtId="0" fontId="19" fillId="13" borderId="55" xfId="0" applyFont="1" applyFill="1" applyBorder="1" applyAlignment="1">
      <alignment horizontal="center" vertical="center"/>
    </xf>
    <xf numFmtId="0" fontId="19" fillId="13" borderId="76" xfId="0" applyFont="1" applyFill="1" applyBorder="1" applyAlignment="1">
      <alignment horizontal="center" vertical="center"/>
    </xf>
    <xf numFmtId="0" fontId="19" fillId="13" borderId="77" xfId="0" applyFont="1" applyFill="1" applyBorder="1" applyAlignment="1">
      <alignment horizontal="center" vertical="center"/>
    </xf>
    <xf numFmtId="0" fontId="19" fillId="13" borderId="31" xfId="0" applyFont="1" applyFill="1" applyBorder="1" applyAlignment="1">
      <alignment horizontal="center" vertical="center"/>
    </xf>
    <xf numFmtId="0" fontId="2" fillId="14" borderId="25" xfId="0" applyFont="1" applyFill="1" applyBorder="1" applyAlignment="1">
      <alignment horizontal="center"/>
    </xf>
    <xf numFmtId="0" fontId="2" fillId="14" borderId="36" xfId="0" applyFont="1" applyFill="1" applyBorder="1" applyAlignment="1">
      <alignment horizontal="center"/>
    </xf>
    <xf numFmtId="0" fontId="19" fillId="14" borderId="22" xfId="0" applyFont="1" applyFill="1" applyBorder="1" applyAlignment="1">
      <alignment horizontal="center"/>
    </xf>
    <xf numFmtId="0" fontId="19" fillId="14" borderId="28" xfId="0" applyFont="1" applyFill="1" applyBorder="1" applyAlignment="1">
      <alignment horizontal="center"/>
    </xf>
    <xf numFmtId="0" fontId="19" fillId="13" borderId="30" xfId="0" applyFont="1" applyFill="1" applyBorder="1" applyAlignment="1">
      <alignment horizontal="center" vertical="center"/>
    </xf>
    <xf numFmtId="0" fontId="19" fillId="13" borderId="32" xfId="0" applyFont="1" applyFill="1" applyBorder="1" applyAlignment="1">
      <alignment horizontal="center" vertical="center"/>
    </xf>
    <xf numFmtId="0" fontId="19" fillId="13" borderId="24" xfId="0" applyFont="1" applyFill="1" applyBorder="1" applyAlignment="1">
      <alignment horizontal="center"/>
    </xf>
    <xf numFmtId="0" fontId="19" fillId="13" borderId="25" xfId="0" applyFont="1" applyFill="1" applyBorder="1" applyAlignment="1">
      <alignment horizontal="center"/>
    </xf>
    <xf numFmtId="0" fontId="19" fillId="13" borderId="36" xfId="0" applyFont="1" applyFill="1" applyBorder="1" applyAlignment="1">
      <alignment horizontal="center"/>
    </xf>
    <xf numFmtId="0" fontId="19" fillId="14" borderId="26" xfId="0" applyFont="1" applyFill="1" applyBorder="1" applyAlignment="1">
      <alignment horizontal="center" vertical="center"/>
    </xf>
    <xf numFmtId="0" fontId="19" fillId="14" borderId="12" xfId="0" applyFont="1" applyFill="1" applyBorder="1" applyAlignment="1">
      <alignment horizontal="center" vertical="center"/>
    </xf>
    <xf numFmtId="0" fontId="19" fillId="14" borderId="22" xfId="0" applyFont="1" applyFill="1" applyBorder="1" applyAlignment="1">
      <alignment horizontal="center" vertical="center"/>
    </xf>
    <xf numFmtId="0" fontId="19" fillId="14" borderId="23" xfId="0" applyFont="1" applyFill="1" applyBorder="1" applyAlignment="1">
      <alignment horizontal="center" vertical="center"/>
    </xf>
    <xf numFmtId="0" fontId="19" fillId="14" borderId="28" xfId="0" applyFont="1" applyFill="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1" xfId="0" applyFont="1" applyBorder="1" applyAlignment="1">
      <alignment horizontal="center" vertical="center"/>
    </xf>
    <xf numFmtId="0" fontId="9" fillId="3" borderId="22" xfId="0" applyFont="1" applyFill="1" applyBorder="1" applyAlignment="1">
      <alignment horizontal="center"/>
    </xf>
    <xf numFmtId="0" fontId="9" fillId="3" borderId="23" xfId="0" applyFont="1" applyFill="1" applyBorder="1" applyAlignment="1">
      <alignment horizontal="center"/>
    </xf>
    <xf numFmtId="0" fontId="9" fillId="2" borderId="23" xfId="0" applyFont="1" applyFill="1" applyBorder="1" applyAlignment="1">
      <alignment horizontal="center"/>
    </xf>
    <xf numFmtId="0" fontId="9" fillId="2" borderId="28" xfId="0" applyFont="1" applyFill="1" applyBorder="1" applyAlignment="1">
      <alignment horizontal="center"/>
    </xf>
    <xf numFmtId="0" fontId="26" fillId="3" borderId="5" xfId="0" applyFont="1" applyFill="1" applyBorder="1" applyAlignment="1">
      <alignment horizontal="center"/>
    </xf>
    <xf numFmtId="0" fontId="26" fillId="3" borderId="12" xfId="0" applyFont="1" applyFill="1" applyBorder="1" applyAlignment="1">
      <alignment horizontal="center"/>
    </xf>
    <xf numFmtId="0" fontId="26" fillId="3" borderId="6" xfId="0" applyFont="1" applyFill="1" applyBorder="1" applyAlignment="1">
      <alignment horizontal="center"/>
    </xf>
    <xf numFmtId="0" fontId="19" fillId="13" borderId="5" xfId="0" applyFont="1" applyFill="1" applyBorder="1" applyAlignment="1">
      <alignment horizontal="center"/>
    </xf>
    <xf numFmtId="0" fontId="19" fillId="13" borderId="12" xfId="0" applyFont="1" applyFill="1" applyBorder="1" applyAlignment="1">
      <alignment horizontal="center"/>
    </xf>
    <xf numFmtId="0" fontId="19" fillId="13" borderId="6" xfId="0" applyFont="1" applyFill="1" applyBorder="1" applyAlignment="1">
      <alignment horizontal="center"/>
    </xf>
    <xf numFmtId="0" fontId="9" fillId="13" borderId="76" xfId="0" applyFont="1" applyFill="1" applyBorder="1" applyAlignment="1">
      <alignment horizontal="center"/>
    </xf>
    <xf numFmtId="0" fontId="9" fillId="13" borderId="77" xfId="0" applyFont="1" applyFill="1" applyBorder="1" applyAlignment="1">
      <alignment horizontal="center"/>
    </xf>
    <xf numFmtId="0" fontId="9" fillId="13" borderId="78" xfId="0" applyFont="1" applyFill="1" applyBorder="1" applyAlignment="1">
      <alignment horizontal="center"/>
    </xf>
  </cellXfs>
  <cellStyles count="8">
    <cellStyle name="Comma" xfId="7" builtinId="3"/>
    <cellStyle name="Hyperlink 2" xfId="2" xr:uid="{A8EBF829-FF66-4216-8B69-13232AEF2D27}"/>
    <cellStyle name="Normal" xfId="0" builtinId="0"/>
    <cellStyle name="Normal 2" xfId="1" xr:uid="{6D78DF33-AAD7-41ED-92DF-43D7764A43EB}"/>
    <cellStyle name="Normal 2 2" xfId="4" xr:uid="{85F4700A-D3DE-4BC0-B9CC-79287FABE4D6}"/>
    <cellStyle name="Normal 3" xfId="3" xr:uid="{5FE04FE5-509F-4211-B208-D82E46B0E039}"/>
    <cellStyle name="Normal 3 2" xfId="5" xr:uid="{9CBBDDDA-6E8C-E548-A4F1-C9D11B40886D}"/>
    <cellStyle name="Percent" xfId="6" builtinId="5"/>
  </cellStyles>
  <dxfs count="17">
    <dxf>
      <fill>
        <patternFill>
          <bgColor rgb="FFD4ECDA"/>
        </patternFill>
      </fill>
    </dxf>
    <dxf>
      <font>
        <color auto="1"/>
      </font>
      <fill>
        <patternFill>
          <bgColor rgb="FFFF0000"/>
        </patternFill>
      </fill>
    </dxf>
    <dxf>
      <fill>
        <patternFill>
          <bgColor theme="4"/>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Medium9"/>
  <colors>
    <mruColors>
      <color rgb="FFD4ECDA"/>
      <color rgb="FFDCF0E1"/>
      <color rgb="FFCEEAD5"/>
      <color rgb="FFFFD5FD"/>
      <color rgb="FFFFA5FB"/>
      <color rgb="FF9DBBCB"/>
      <color rgb="FF3A7697"/>
      <color rgb="FFFFF493"/>
      <color rgb="FFE1EFF2"/>
      <color rgb="FF1137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zerocarbonshipping.sharepoint.com/sites/30115RegassforGCsinEU/Delte%20dokumenter/General/8%20Deliverables/EU-US%20Policy%20Impact%20Model.xlsx" TargetMode="External"/><Relationship Id="rId1" Type="http://schemas.openxmlformats.org/officeDocument/2006/relationships/externalLinkPath" Target="https://zerocarbonshipping.sharepoint.com/sites/30115RegassforGCsinEU/Delte%20dokumenter/General/8%20Deliverables/EU-US%20Policy%20Impact%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lts"/>
      <sheetName val="RouteAssessment"/>
      <sheetName val="FuelEUPooling"/>
      <sheetName val="FuelEUCost"/>
      <sheetName val="ETS"/>
      <sheetName val="IRACredits"/>
      <sheetName val="GHG Factors v2"/>
      <sheetName val="FuelCost"/>
      <sheetName val="GHG Factors"/>
      <sheetName val="DD-Ammonia"/>
      <sheetName val="EnergyTransition"/>
      <sheetName val="Voyages"/>
      <sheetName val="Glossary"/>
      <sheetName val="FuelDefinitions"/>
      <sheetName val="Drop-Downs"/>
      <sheetName val="Questions and ToDo"/>
      <sheetName val="Gut Check"/>
      <sheetName val="Interaction"/>
      <sheetName val="FROM TMA"/>
      <sheetName val="OLDParameters"/>
      <sheetName val="OLD_CAPEX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Katalist Excel Theme">
  <a:themeElements>
    <a:clrScheme name="Katalist Excel Theme">
      <a:dk1>
        <a:srgbClr val="11374C"/>
      </a:dk1>
      <a:lt1>
        <a:srgbClr val="FFFFFF"/>
      </a:lt1>
      <a:dk2>
        <a:srgbClr val="3A7697"/>
      </a:dk2>
      <a:lt2>
        <a:srgbClr val="E1EFF2"/>
      </a:lt2>
      <a:accent1>
        <a:srgbClr val="B8E0C2"/>
      </a:accent1>
      <a:accent2>
        <a:srgbClr val="447A7A"/>
      </a:accent2>
      <a:accent3>
        <a:srgbClr val="C28080"/>
      </a:accent3>
      <a:accent4>
        <a:srgbClr val="FAC8C2"/>
      </a:accent4>
      <a:accent5>
        <a:srgbClr val="FFDBFD"/>
      </a:accent5>
      <a:accent6>
        <a:srgbClr val="FFF493"/>
      </a:accent6>
      <a:hlink>
        <a:srgbClr val="11374C"/>
      </a:hlink>
      <a:folHlink>
        <a:srgbClr val="3A7697"/>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A64FD-16FE-4260-9496-2730FECE9539}">
  <sheetPr>
    <tabColor theme="2"/>
  </sheetPr>
  <dimension ref="B1:F39"/>
  <sheetViews>
    <sheetView showGridLines="0" zoomScale="70" zoomScaleNormal="70" workbookViewId="0"/>
  </sheetViews>
  <sheetFormatPr defaultColWidth="8.85546875" defaultRowHeight="15" x14ac:dyDescent="0.25"/>
  <cols>
    <col min="1" max="1" width="1.7109375" customWidth="1"/>
    <col min="2" max="2" width="46.140625" style="1" customWidth="1"/>
    <col min="3" max="3" width="45.85546875" style="3" customWidth="1"/>
    <col min="4" max="4" width="23.5703125" style="1" customWidth="1"/>
    <col min="5" max="5" width="120" style="1" customWidth="1"/>
    <col min="6" max="6" width="253.7109375" style="1" customWidth="1"/>
    <col min="8" max="13" width="18.85546875" customWidth="1"/>
  </cols>
  <sheetData>
    <row r="1" spans="2:6" x14ac:dyDescent="0.25">
      <c r="B1" s="4"/>
      <c r="C1" s="5"/>
      <c r="D1" s="4"/>
      <c r="E1" s="4"/>
      <c r="F1" s="4"/>
    </row>
    <row r="2" spans="2:6" ht="38.25" customHeight="1" x14ac:dyDescent="0.25">
      <c r="B2" s="6" t="s">
        <v>0</v>
      </c>
      <c r="C2" s="7" t="s">
        <v>1</v>
      </c>
      <c r="D2" s="6" t="s">
        <v>2</v>
      </c>
      <c r="E2" s="6" t="s">
        <v>3</v>
      </c>
      <c r="F2" s="8" t="s">
        <v>4</v>
      </c>
    </row>
    <row r="3" spans="2:6" s="2" customFormat="1" ht="30" customHeight="1" x14ac:dyDescent="0.25">
      <c r="B3" s="11" t="s">
        <v>5</v>
      </c>
      <c r="C3" s="25" t="s">
        <v>6</v>
      </c>
      <c r="D3" s="25" t="s">
        <v>7</v>
      </c>
      <c r="E3" s="25" t="s">
        <v>8</v>
      </c>
      <c r="F3" s="25"/>
    </row>
    <row r="4" spans="2:6" s="2" customFormat="1" ht="30" customHeight="1" x14ac:dyDescent="0.25">
      <c r="B4" s="12"/>
      <c r="C4" s="25" t="s">
        <v>9</v>
      </c>
      <c r="D4" s="25" t="s">
        <v>7</v>
      </c>
      <c r="E4" s="25" t="s">
        <v>10</v>
      </c>
      <c r="F4" s="25"/>
    </row>
    <row r="5" spans="2:6" s="2" customFormat="1" ht="30" customHeight="1" x14ac:dyDescent="0.25">
      <c r="B5" s="12"/>
      <c r="C5" s="25" t="s">
        <v>11</v>
      </c>
      <c r="D5" s="25" t="s">
        <v>7</v>
      </c>
      <c r="E5" s="25" t="s">
        <v>12</v>
      </c>
      <c r="F5" s="25" t="s">
        <v>13</v>
      </c>
    </row>
    <row r="6" spans="2:6" s="2" customFormat="1" ht="30" customHeight="1" x14ac:dyDescent="0.25">
      <c r="B6" s="13"/>
      <c r="C6" s="25" t="s">
        <v>14</v>
      </c>
      <c r="D6" s="25" t="s">
        <v>7</v>
      </c>
      <c r="E6" s="25" t="s">
        <v>15</v>
      </c>
      <c r="F6" s="25"/>
    </row>
    <row r="7" spans="2:6" ht="30" customHeight="1" x14ac:dyDescent="0.25">
      <c r="B7" s="14" t="s">
        <v>16</v>
      </c>
      <c r="C7" s="25" t="s">
        <v>17</v>
      </c>
      <c r="D7" s="25" t="s">
        <v>7</v>
      </c>
      <c r="E7" s="25" t="s">
        <v>18</v>
      </c>
      <c r="F7" s="25"/>
    </row>
    <row r="8" spans="2:6" ht="30" customHeight="1" x14ac:dyDescent="0.25">
      <c r="B8" s="15"/>
      <c r="C8" s="25" t="s">
        <v>19</v>
      </c>
      <c r="D8" s="25" t="s">
        <v>7</v>
      </c>
      <c r="E8" s="25" t="s">
        <v>20</v>
      </c>
      <c r="F8" s="25"/>
    </row>
    <row r="9" spans="2:6" ht="30" customHeight="1" x14ac:dyDescent="0.25">
      <c r="B9" s="15"/>
      <c r="C9" s="25" t="s">
        <v>21</v>
      </c>
      <c r="D9" s="25" t="s">
        <v>7</v>
      </c>
      <c r="E9" s="25" t="s">
        <v>22</v>
      </c>
      <c r="F9" s="25" t="s">
        <v>23</v>
      </c>
    </row>
    <row r="10" spans="2:6" ht="30" customHeight="1" x14ac:dyDescent="0.25">
      <c r="B10" s="15"/>
      <c r="C10" s="25" t="s">
        <v>24</v>
      </c>
      <c r="D10" s="25" t="s">
        <v>7</v>
      </c>
      <c r="E10" s="25" t="s">
        <v>25</v>
      </c>
      <c r="F10" s="25"/>
    </row>
    <row r="11" spans="2:6" ht="30" customHeight="1" x14ac:dyDescent="0.25">
      <c r="B11" s="15"/>
      <c r="C11" s="25" t="s">
        <v>26</v>
      </c>
      <c r="D11" s="25" t="s">
        <v>7</v>
      </c>
      <c r="E11" s="25" t="s">
        <v>27</v>
      </c>
      <c r="F11" s="25" t="s">
        <v>28</v>
      </c>
    </row>
    <row r="12" spans="2:6" ht="30" customHeight="1" x14ac:dyDescent="0.25">
      <c r="B12" s="16"/>
      <c r="C12" s="25" t="s">
        <v>29</v>
      </c>
      <c r="D12" s="25" t="s">
        <v>7</v>
      </c>
      <c r="E12" s="25" t="s">
        <v>30</v>
      </c>
      <c r="F12" s="25"/>
    </row>
    <row r="13" spans="2:6" ht="30" customHeight="1" x14ac:dyDescent="0.25">
      <c r="B13" s="17" t="s">
        <v>31</v>
      </c>
      <c r="C13" s="25" t="s">
        <v>32</v>
      </c>
      <c r="D13" s="25" t="s">
        <v>33</v>
      </c>
      <c r="E13" s="25" t="s">
        <v>34</v>
      </c>
      <c r="F13" s="25"/>
    </row>
    <row r="14" spans="2:6" ht="30" customHeight="1" x14ac:dyDescent="0.25">
      <c r="B14" s="18"/>
      <c r="C14" s="25" t="s">
        <v>35</v>
      </c>
      <c r="D14" s="26" t="s">
        <v>7</v>
      </c>
      <c r="E14" s="26" t="s">
        <v>36</v>
      </c>
      <c r="F14" s="26" t="s">
        <v>37</v>
      </c>
    </row>
    <row r="15" spans="2:6" ht="30" customHeight="1" x14ac:dyDescent="0.25">
      <c r="B15" s="18"/>
      <c r="C15" s="25" t="s">
        <v>38</v>
      </c>
      <c r="D15" s="25" t="s">
        <v>33</v>
      </c>
      <c r="E15" s="26" t="s">
        <v>39</v>
      </c>
      <c r="F15" s="26"/>
    </row>
    <row r="16" spans="2:6" ht="30" customHeight="1" x14ac:dyDescent="0.25">
      <c r="B16" s="18"/>
      <c r="C16" s="25" t="s">
        <v>40</v>
      </c>
      <c r="D16" s="26" t="s">
        <v>7</v>
      </c>
      <c r="E16" s="26" t="s">
        <v>41</v>
      </c>
      <c r="F16" s="26" t="s">
        <v>37</v>
      </c>
    </row>
    <row r="17" spans="2:6" ht="30" customHeight="1" x14ac:dyDescent="0.25">
      <c r="B17" s="18"/>
      <c r="C17" s="25" t="s">
        <v>42</v>
      </c>
      <c r="D17" s="25" t="s">
        <v>33</v>
      </c>
      <c r="E17" s="25" t="s">
        <v>43</v>
      </c>
      <c r="F17" s="25"/>
    </row>
    <row r="18" spans="2:6" ht="30" customHeight="1" x14ac:dyDescent="0.25">
      <c r="B18" s="18"/>
      <c r="C18" s="25" t="s">
        <v>44</v>
      </c>
      <c r="D18" s="25" t="s">
        <v>45</v>
      </c>
      <c r="E18" s="25" t="s">
        <v>46</v>
      </c>
      <c r="F18" s="25"/>
    </row>
    <row r="19" spans="2:6" ht="30" customHeight="1" x14ac:dyDescent="0.25">
      <c r="B19" s="18"/>
      <c r="C19" s="25" t="s">
        <v>47</v>
      </c>
      <c r="D19" s="25" t="s">
        <v>7</v>
      </c>
      <c r="E19" s="25" t="s">
        <v>48</v>
      </c>
      <c r="F19" s="25" t="s">
        <v>730</v>
      </c>
    </row>
    <row r="20" spans="2:6" ht="30" customHeight="1" x14ac:dyDescent="0.25">
      <c r="B20" s="19"/>
      <c r="C20" s="25" t="s">
        <v>49</v>
      </c>
      <c r="D20" s="25" t="s">
        <v>50</v>
      </c>
      <c r="E20" s="25" t="s">
        <v>51</v>
      </c>
      <c r="F20" s="25"/>
    </row>
    <row r="21" spans="2:6" ht="30" customHeight="1" x14ac:dyDescent="0.25">
      <c r="B21" s="9" t="s">
        <v>52</v>
      </c>
      <c r="C21" s="25" t="s">
        <v>53</v>
      </c>
      <c r="D21" s="25" t="s">
        <v>7</v>
      </c>
      <c r="E21" s="25" t="s">
        <v>54</v>
      </c>
      <c r="F21" s="25"/>
    </row>
    <row r="22" spans="2:6" ht="30" customHeight="1" x14ac:dyDescent="0.25">
      <c r="B22" s="10"/>
      <c r="C22" s="25" t="s">
        <v>55</v>
      </c>
      <c r="D22" s="25" t="s">
        <v>56</v>
      </c>
      <c r="E22" s="25" t="s">
        <v>57</v>
      </c>
      <c r="F22" s="25"/>
    </row>
    <row r="23" spans="2:6" ht="30" customHeight="1" x14ac:dyDescent="0.25">
      <c r="B23" s="20" t="s">
        <v>58</v>
      </c>
      <c r="C23" s="25" t="s">
        <v>59</v>
      </c>
      <c r="D23" s="25" t="s">
        <v>7</v>
      </c>
      <c r="E23" s="25" t="s">
        <v>60</v>
      </c>
      <c r="F23" s="25"/>
    </row>
    <row r="24" spans="2:6" ht="30" customHeight="1" x14ac:dyDescent="0.25">
      <c r="B24" s="21"/>
      <c r="C24" s="25" t="s">
        <v>61</v>
      </c>
      <c r="D24" s="25" t="s">
        <v>7</v>
      </c>
      <c r="E24" s="25" t="s">
        <v>62</v>
      </c>
      <c r="F24" s="25" t="s">
        <v>63</v>
      </c>
    </row>
    <row r="25" spans="2:6" ht="30" customHeight="1" x14ac:dyDescent="0.25">
      <c r="B25" s="22" t="s">
        <v>64</v>
      </c>
      <c r="C25" s="25" t="s">
        <v>65</v>
      </c>
      <c r="D25" s="25" t="s">
        <v>7</v>
      </c>
      <c r="E25" s="25" t="s">
        <v>66</v>
      </c>
      <c r="F25" s="25" t="s">
        <v>67</v>
      </c>
    </row>
    <row r="26" spans="2:6" ht="30" customHeight="1" x14ac:dyDescent="0.25">
      <c r="B26" s="23"/>
      <c r="C26" s="25" t="s">
        <v>68</v>
      </c>
      <c r="D26" s="25" t="s">
        <v>7</v>
      </c>
      <c r="E26" s="25" t="s">
        <v>69</v>
      </c>
      <c r="F26" s="25" t="s">
        <v>720</v>
      </c>
    </row>
    <row r="27" spans="2:6" ht="45" x14ac:dyDescent="0.25">
      <c r="B27" s="23"/>
      <c r="C27" s="25" t="s">
        <v>70</v>
      </c>
      <c r="D27" s="25" t="s">
        <v>7</v>
      </c>
      <c r="E27" s="25" t="s">
        <v>71</v>
      </c>
      <c r="F27" s="25" t="s">
        <v>72</v>
      </c>
    </row>
    <row r="28" spans="2:6" ht="30" customHeight="1" x14ac:dyDescent="0.25">
      <c r="B28" s="24"/>
      <c r="C28" s="30" t="s">
        <v>73</v>
      </c>
      <c r="D28" s="30" t="s">
        <v>56</v>
      </c>
      <c r="E28" s="30" t="s">
        <v>74</v>
      </c>
      <c r="F28" s="30"/>
    </row>
    <row r="29" spans="2:6" ht="30" customHeight="1" x14ac:dyDescent="0.25">
      <c r="B29" s="27" t="s">
        <v>75</v>
      </c>
      <c r="C29" s="25" t="s">
        <v>76</v>
      </c>
      <c r="D29" s="25" t="s">
        <v>77</v>
      </c>
      <c r="E29" s="25" t="s">
        <v>78</v>
      </c>
      <c r="F29" s="25"/>
    </row>
    <row r="30" spans="2:6" ht="30" customHeight="1" x14ac:dyDescent="0.25">
      <c r="B30" s="28"/>
      <c r="C30" s="25" t="s">
        <v>79</v>
      </c>
      <c r="D30" s="25" t="s">
        <v>80</v>
      </c>
      <c r="E30" s="25" t="s">
        <v>81</v>
      </c>
      <c r="F30" s="25"/>
    </row>
    <row r="31" spans="2:6" ht="30" customHeight="1" x14ac:dyDescent="0.25">
      <c r="B31" s="28"/>
      <c r="C31" s="25" t="s">
        <v>82</v>
      </c>
      <c r="D31" s="25" t="s">
        <v>83</v>
      </c>
      <c r="E31" s="25" t="s">
        <v>84</v>
      </c>
      <c r="F31" s="25"/>
    </row>
    <row r="32" spans="2:6" ht="30" customHeight="1" x14ac:dyDescent="0.25">
      <c r="B32" s="28"/>
      <c r="C32" s="25" t="s">
        <v>85</v>
      </c>
      <c r="D32" s="25" t="s">
        <v>7</v>
      </c>
      <c r="E32" s="26" t="s">
        <v>86</v>
      </c>
      <c r="F32" s="26" t="s">
        <v>87</v>
      </c>
    </row>
    <row r="33" spans="2:6" ht="30" customHeight="1" x14ac:dyDescent="0.25">
      <c r="B33" s="28"/>
      <c r="C33" s="25" t="s">
        <v>88</v>
      </c>
      <c r="D33" s="25" t="s">
        <v>7</v>
      </c>
      <c r="E33" s="26" t="s">
        <v>89</v>
      </c>
      <c r="F33" s="26"/>
    </row>
    <row r="34" spans="2:6" ht="30" customHeight="1" x14ac:dyDescent="0.25">
      <c r="B34" s="28"/>
      <c r="C34" s="25" t="s">
        <v>90</v>
      </c>
      <c r="D34" s="25" t="s">
        <v>7</v>
      </c>
      <c r="E34" s="25" t="s">
        <v>91</v>
      </c>
      <c r="F34" s="25"/>
    </row>
    <row r="35" spans="2:6" ht="30" customHeight="1" x14ac:dyDescent="0.25">
      <c r="B35" s="28"/>
      <c r="C35" s="25" t="s">
        <v>92</v>
      </c>
      <c r="D35" s="25" t="s">
        <v>7</v>
      </c>
      <c r="E35" s="25" t="s">
        <v>93</v>
      </c>
      <c r="F35" s="25" t="s">
        <v>94</v>
      </c>
    </row>
    <row r="36" spans="2:6" ht="30" customHeight="1" x14ac:dyDescent="0.25">
      <c r="B36" s="28"/>
      <c r="C36" s="25" t="s">
        <v>95</v>
      </c>
      <c r="D36" s="25" t="s">
        <v>96</v>
      </c>
      <c r="E36" s="25" t="s">
        <v>97</v>
      </c>
      <c r="F36" s="25"/>
    </row>
    <row r="37" spans="2:6" ht="30" customHeight="1" x14ac:dyDescent="0.25">
      <c r="B37" s="29"/>
      <c r="C37" s="25" t="s">
        <v>98</v>
      </c>
      <c r="D37" s="25" t="s">
        <v>50</v>
      </c>
      <c r="E37" s="25" t="s">
        <v>99</v>
      </c>
      <c r="F37" s="25"/>
    </row>
    <row r="38" spans="2:6" ht="30" customHeight="1" x14ac:dyDescent="0.25">
      <c r="C38" s="1"/>
    </row>
    <row r="39" spans="2:6" x14ac:dyDescent="0.25">
      <c r="B39" s="1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E3B39-5FBA-416E-9C17-CB506EA455B1}">
  <sheetPr>
    <tabColor theme="9" tint="0.79998168889431442"/>
  </sheetPr>
  <dimension ref="A1:AF89"/>
  <sheetViews>
    <sheetView showGridLines="0" tabSelected="1" zoomScale="70" zoomScaleNormal="70" workbookViewId="0">
      <selection activeCell="E8" sqref="E8"/>
    </sheetView>
  </sheetViews>
  <sheetFormatPr defaultColWidth="9.140625" defaultRowHeight="15" outlineLevelRow="1" x14ac:dyDescent="0.25"/>
  <cols>
    <col min="1" max="1" width="2.7109375" style="31" customWidth="1"/>
    <col min="2" max="2" width="27.28515625" style="31" customWidth="1"/>
    <col min="3" max="11" width="32.7109375" style="31" customWidth="1"/>
    <col min="12" max="12" width="28.7109375" style="31" customWidth="1"/>
    <col min="13" max="18" width="32.7109375" style="31" customWidth="1"/>
    <col min="19" max="22" width="24.85546875" style="31" customWidth="1"/>
    <col min="23" max="23" width="23.5703125" style="31" customWidth="1"/>
    <col min="24" max="32" width="32.7109375" style="31" customWidth="1"/>
    <col min="33" max="16384" width="9.140625" style="31"/>
  </cols>
  <sheetData>
    <row r="1" spans="1:32" ht="5.0999999999999996" customHeight="1" thickBot="1" x14ac:dyDescent="0.3"/>
    <row r="2" spans="1:32" s="32" customFormat="1" ht="15.75" thickBot="1" x14ac:dyDescent="0.3">
      <c r="B2" s="229" t="s">
        <v>100</v>
      </c>
    </row>
    <row r="3" spans="1:32" ht="5.0999999999999996" customHeight="1" thickBot="1" x14ac:dyDescent="0.3"/>
    <row r="4" spans="1:32" ht="15" customHeight="1" thickBot="1" x14ac:dyDescent="0.3">
      <c r="A4" s="296"/>
      <c r="B4" s="297" t="s">
        <v>101</v>
      </c>
      <c r="C4" s="308" t="s">
        <v>102</v>
      </c>
      <c r="D4" s="309"/>
      <c r="E4" s="309"/>
      <c r="F4" s="309"/>
      <c r="G4" s="309"/>
      <c r="H4" s="309"/>
      <c r="I4" s="309"/>
      <c r="J4" s="309"/>
      <c r="K4" s="310"/>
      <c r="L4" s="299" t="s">
        <v>103</v>
      </c>
      <c r="M4" s="300"/>
      <c r="N4" s="300"/>
      <c r="O4" s="300"/>
      <c r="P4" s="300"/>
      <c r="Q4" s="300"/>
      <c r="R4" s="300"/>
      <c r="S4" s="301"/>
      <c r="T4" s="301"/>
      <c r="U4" s="301"/>
      <c r="V4" s="301"/>
      <c r="W4" s="301"/>
      <c r="X4" s="301"/>
      <c r="Y4" s="249"/>
      <c r="Z4" s="249"/>
      <c r="AA4" s="249"/>
      <c r="AB4" s="249"/>
      <c r="AC4" s="249"/>
      <c r="AD4" s="249"/>
      <c r="AE4" s="249"/>
      <c r="AF4" s="250"/>
    </row>
    <row r="5" spans="1:32" ht="15" customHeight="1" x14ac:dyDescent="0.25">
      <c r="A5" s="296"/>
      <c r="B5" s="298"/>
      <c r="C5" s="311" t="s">
        <v>104</v>
      </c>
      <c r="D5" s="312"/>
      <c r="E5" s="312"/>
      <c r="F5" s="312"/>
      <c r="G5" s="312"/>
      <c r="H5" s="312"/>
      <c r="I5" s="312"/>
      <c r="J5" s="312"/>
      <c r="K5" s="312"/>
      <c r="L5" s="313" t="s">
        <v>105</v>
      </c>
      <c r="M5" s="314"/>
      <c r="N5" s="314"/>
      <c r="O5" s="314"/>
      <c r="P5" s="314"/>
      <c r="Q5" s="314"/>
      <c r="R5" s="315"/>
      <c r="S5" s="302" t="s">
        <v>106</v>
      </c>
      <c r="T5" s="302"/>
      <c r="U5" s="302"/>
      <c r="V5" s="303"/>
      <c r="W5" s="304" t="s">
        <v>107</v>
      </c>
      <c r="X5" s="305"/>
      <c r="Y5" s="292" t="s">
        <v>52</v>
      </c>
      <c r="Z5" s="293"/>
      <c r="AA5" s="293"/>
      <c r="AB5" s="293"/>
      <c r="AC5" s="293"/>
      <c r="AD5" s="293"/>
      <c r="AE5" s="293"/>
      <c r="AF5" s="294"/>
    </row>
    <row r="6" spans="1:32" ht="30" x14ac:dyDescent="0.25">
      <c r="A6" s="34"/>
      <c r="B6" s="54" t="s">
        <v>108</v>
      </c>
      <c r="C6" s="35" t="s">
        <v>109</v>
      </c>
      <c r="D6" s="36" t="s">
        <v>9</v>
      </c>
      <c r="E6" s="36" t="s">
        <v>11</v>
      </c>
      <c r="F6" s="36" t="str">
        <f>+IF(E8="Shipowner","Name of Ship operator",IF(E8="","n/a","Name of Shipowner"))</f>
        <v>n/a</v>
      </c>
      <c r="G6" s="36" t="s">
        <v>17</v>
      </c>
      <c r="H6" s="36" t="s">
        <v>19</v>
      </c>
      <c r="I6" s="36" t="s">
        <v>21</v>
      </c>
      <c r="J6" s="36" t="s">
        <v>24</v>
      </c>
      <c r="K6" s="271" t="s">
        <v>26</v>
      </c>
      <c r="L6" s="35" t="s">
        <v>110</v>
      </c>
      <c r="M6" s="36" t="s">
        <v>32</v>
      </c>
      <c r="N6" s="36" t="s">
        <v>35</v>
      </c>
      <c r="O6" s="36" t="s">
        <v>38</v>
      </c>
      <c r="P6" s="36" t="s">
        <v>40</v>
      </c>
      <c r="Q6" s="36" t="s">
        <v>42</v>
      </c>
      <c r="R6" s="37" t="s">
        <v>111</v>
      </c>
      <c r="S6" s="272" t="s">
        <v>7</v>
      </c>
      <c r="T6" s="59" t="s">
        <v>7</v>
      </c>
      <c r="U6" s="59" t="s">
        <v>7</v>
      </c>
      <c r="V6" s="60" t="s">
        <v>7</v>
      </c>
      <c r="W6" s="35" t="s">
        <v>59</v>
      </c>
      <c r="X6" s="37" t="s">
        <v>115</v>
      </c>
      <c r="Y6" s="35" t="str">
        <f>+"Compliance mandate that"&amp;" "&amp;S6&amp;" "&amp;"is used for"</f>
        <v>Compliance mandate that N/A is used for</v>
      </c>
      <c r="Z6" s="36" t="str">
        <f>+"Quantity"&amp;" "&amp;S6&amp;" serving compliance mandate"</f>
        <v>Quantity N/A serving compliance mandate</v>
      </c>
      <c r="AA6" s="36" t="str">
        <f>+"Compliance mandate that"&amp;" "&amp;T6&amp;" "&amp;"is used for"</f>
        <v>Compliance mandate that N/A is used for</v>
      </c>
      <c r="AB6" s="36" t="str">
        <f>+"Quantity"&amp;" "&amp;T6&amp;" serving compliance mandate"</f>
        <v>Quantity N/A serving compliance mandate</v>
      </c>
      <c r="AC6" s="36" t="str">
        <f>+"Compliance mandate that"&amp;" "&amp;U6&amp;" "&amp;"is used for"</f>
        <v>Compliance mandate that N/A is used for</v>
      </c>
      <c r="AD6" s="36" t="str">
        <f>+"Quantity"&amp;" "&amp;U6&amp;" serving compliance mandate"</f>
        <v>Quantity N/A serving compliance mandate</v>
      </c>
      <c r="AE6" s="36" t="str">
        <f>+"Compliance mandate that"&amp;" "&amp;V6&amp;" "&amp;"is used for"</f>
        <v>Compliance mandate that N/A is used for</v>
      </c>
      <c r="AF6" s="37" t="str">
        <f>+"Quantity"&amp;" "&amp;V6&amp;" serving compliance mandate"</f>
        <v>Quantity N/A serving compliance mandate</v>
      </c>
    </row>
    <row r="7" spans="1:32" x14ac:dyDescent="0.25">
      <c r="A7" s="38"/>
      <c r="B7" s="54" t="s">
        <v>116</v>
      </c>
      <c r="C7" s="35" t="s">
        <v>117</v>
      </c>
      <c r="D7" s="36" t="s">
        <v>117</v>
      </c>
      <c r="E7" s="115" t="s">
        <v>117</v>
      </c>
      <c r="F7" s="36"/>
      <c r="G7" s="36" t="s">
        <v>116</v>
      </c>
      <c r="H7" s="36" t="s">
        <v>117</v>
      </c>
      <c r="I7" s="36" t="s">
        <v>117</v>
      </c>
      <c r="J7" s="36" t="s">
        <v>117</v>
      </c>
      <c r="K7" s="271" t="s">
        <v>117</v>
      </c>
      <c r="L7" s="35" t="s">
        <v>117</v>
      </c>
      <c r="M7" s="36" t="s">
        <v>33</v>
      </c>
      <c r="N7" s="36" t="s">
        <v>117</v>
      </c>
      <c r="O7" s="36" t="s">
        <v>33</v>
      </c>
      <c r="P7" s="36" t="s">
        <v>117</v>
      </c>
      <c r="Q7" s="36" t="s">
        <v>33</v>
      </c>
      <c r="R7" s="37" t="s">
        <v>118</v>
      </c>
      <c r="S7" s="273" t="s">
        <v>50</v>
      </c>
      <c r="T7" s="36" t="s">
        <v>50</v>
      </c>
      <c r="U7" s="36" t="s">
        <v>50</v>
      </c>
      <c r="V7" s="37" t="s">
        <v>50</v>
      </c>
      <c r="W7" s="39" t="s">
        <v>117</v>
      </c>
      <c r="X7" s="40" t="s">
        <v>117</v>
      </c>
      <c r="Y7" s="35" t="s">
        <v>117</v>
      </c>
      <c r="Z7" s="36" t="s">
        <v>56</v>
      </c>
      <c r="AA7" s="36" t="s">
        <v>117</v>
      </c>
      <c r="AB7" s="36" t="s">
        <v>56</v>
      </c>
      <c r="AC7" s="36" t="s">
        <v>117</v>
      </c>
      <c r="AD7" s="36" t="s">
        <v>56</v>
      </c>
      <c r="AE7" s="36" t="s">
        <v>117</v>
      </c>
      <c r="AF7" s="37" t="s">
        <v>56</v>
      </c>
    </row>
    <row r="8" spans="1:32" x14ac:dyDescent="0.25">
      <c r="A8" s="295"/>
      <c r="B8" s="55">
        <v>1</v>
      </c>
      <c r="C8" s="208"/>
      <c r="D8" s="209"/>
      <c r="E8" s="210"/>
      <c r="F8" s="188"/>
      <c r="G8" s="188"/>
      <c r="H8" s="188"/>
      <c r="I8" s="188"/>
      <c r="J8" s="211"/>
      <c r="K8" s="203"/>
      <c r="L8" s="259"/>
      <c r="M8" s="261"/>
      <c r="N8" s="201"/>
      <c r="O8" s="223"/>
      <c r="P8" s="201"/>
      <c r="Q8" s="224"/>
      <c r="R8" s="215"/>
      <c r="S8" s="275"/>
      <c r="T8" s="276"/>
      <c r="U8" s="277"/>
      <c r="V8" s="278"/>
      <c r="W8" s="227"/>
      <c r="X8" s="215"/>
      <c r="Y8" s="221"/>
      <c r="Z8" s="283"/>
      <c r="AA8" s="197"/>
      <c r="AB8" s="283"/>
      <c r="AC8" s="197"/>
      <c r="AD8" s="263"/>
      <c r="AE8" s="197"/>
      <c r="AF8" s="286"/>
    </row>
    <row r="9" spans="1:32" ht="15" customHeight="1" x14ac:dyDescent="0.25">
      <c r="A9" s="295"/>
      <c r="B9" s="55">
        <f>+B8+1</f>
        <v>2</v>
      </c>
      <c r="C9" s="316" t="s">
        <v>123</v>
      </c>
      <c r="D9" s="317"/>
      <c r="E9" s="317"/>
      <c r="F9" s="317"/>
      <c r="G9" s="317"/>
      <c r="H9" s="317"/>
      <c r="I9" s="317"/>
      <c r="J9" s="317"/>
      <c r="K9" s="317"/>
      <c r="L9" s="260"/>
      <c r="M9" s="262"/>
      <c r="N9" s="201"/>
      <c r="O9" s="223"/>
      <c r="P9" s="201"/>
      <c r="Q9" s="224"/>
      <c r="R9" s="215"/>
      <c r="S9" s="279"/>
      <c r="T9" s="277"/>
      <c r="U9" s="277"/>
      <c r="V9" s="278"/>
      <c r="W9" s="227"/>
      <c r="X9" s="215"/>
      <c r="Y9" s="227"/>
      <c r="Z9" s="284"/>
      <c r="AA9" s="201"/>
      <c r="AB9" s="284"/>
      <c r="AC9" s="201"/>
      <c r="AD9" s="264"/>
      <c r="AE9" s="201"/>
      <c r="AF9" s="286"/>
    </row>
    <row r="10" spans="1:32" ht="15" customHeight="1" x14ac:dyDescent="0.25">
      <c r="A10" s="295"/>
      <c r="B10" s="55">
        <f t="shared" ref="B10:B27" si="0">+B9+1</f>
        <v>3</v>
      </c>
      <c r="C10" s="316"/>
      <c r="D10" s="317"/>
      <c r="E10" s="317"/>
      <c r="F10" s="317"/>
      <c r="G10" s="317"/>
      <c r="H10" s="317"/>
      <c r="I10" s="317"/>
      <c r="J10" s="317"/>
      <c r="K10" s="317"/>
      <c r="L10" s="260"/>
      <c r="M10" s="262"/>
      <c r="N10" s="201"/>
      <c r="O10" s="223"/>
      <c r="P10" s="201"/>
      <c r="Q10" s="224"/>
      <c r="R10" s="215"/>
      <c r="S10" s="279"/>
      <c r="T10" s="277"/>
      <c r="U10" s="277"/>
      <c r="V10" s="278"/>
      <c r="W10" s="227"/>
      <c r="X10" s="215"/>
      <c r="Y10" s="227"/>
      <c r="Z10" s="284"/>
      <c r="AA10" s="201"/>
      <c r="AB10" s="284"/>
      <c r="AC10" s="201"/>
      <c r="AD10" s="264"/>
      <c r="AE10" s="201"/>
      <c r="AF10" s="286"/>
    </row>
    <row r="11" spans="1:32" ht="15" customHeight="1" x14ac:dyDescent="0.25">
      <c r="A11" s="295"/>
      <c r="B11" s="55">
        <f t="shared" si="0"/>
        <v>4</v>
      </c>
      <c r="C11" s="316"/>
      <c r="D11" s="317"/>
      <c r="E11" s="317"/>
      <c r="F11" s="317"/>
      <c r="G11" s="317"/>
      <c r="H11" s="317"/>
      <c r="I11" s="317"/>
      <c r="J11" s="317"/>
      <c r="K11" s="317"/>
      <c r="L11" s="260"/>
      <c r="M11" s="262"/>
      <c r="N11" s="201"/>
      <c r="O11" s="223"/>
      <c r="P11" s="201"/>
      <c r="Q11" s="224"/>
      <c r="R11" s="215"/>
      <c r="S11" s="279"/>
      <c r="T11" s="277"/>
      <c r="U11" s="277"/>
      <c r="V11" s="278"/>
      <c r="W11" s="227"/>
      <c r="X11" s="215"/>
      <c r="Y11" s="227"/>
      <c r="Z11" s="284"/>
      <c r="AA11" s="201"/>
      <c r="AB11" s="284"/>
      <c r="AC11" s="201"/>
      <c r="AD11" s="201"/>
      <c r="AE11" s="201"/>
      <c r="AF11" s="286"/>
    </row>
    <row r="12" spans="1:32" ht="15" customHeight="1" x14ac:dyDescent="0.25">
      <c r="A12" s="295"/>
      <c r="B12" s="55">
        <f t="shared" si="0"/>
        <v>5</v>
      </c>
      <c r="C12" s="316"/>
      <c r="D12" s="317"/>
      <c r="E12" s="317"/>
      <c r="F12" s="317"/>
      <c r="G12" s="317"/>
      <c r="H12" s="317"/>
      <c r="I12" s="317"/>
      <c r="J12" s="317"/>
      <c r="K12" s="317"/>
      <c r="L12" s="57"/>
      <c r="M12" s="222"/>
      <c r="N12" s="201"/>
      <c r="O12" s="223"/>
      <c r="P12" s="201"/>
      <c r="Q12" s="224"/>
      <c r="R12" s="215"/>
      <c r="S12" s="279"/>
      <c r="T12" s="277"/>
      <c r="U12" s="277"/>
      <c r="V12" s="278"/>
      <c r="W12" s="227"/>
      <c r="X12" s="215"/>
      <c r="Y12" s="227"/>
      <c r="Z12" s="284"/>
      <c r="AA12" s="201"/>
      <c r="AB12" s="284"/>
      <c r="AC12" s="201"/>
      <c r="AD12" s="201"/>
      <c r="AE12" s="201"/>
      <c r="AF12" s="286"/>
    </row>
    <row r="13" spans="1:32" ht="15" customHeight="1" x14ac:dyDescent="0.25">
      <c r="A13" s="295"/>
      <c r="B13" s="55">
        <f t="shared" si="0"/>
        <v>6</v>
      </c>
      <c r="C13" s="316"/>
      <c r="D13" s="317"/>
      <c r="E13" s="317"/>
      <c r="F13" s="317"/>
      <c r="G13" s="317"/>
      <c r="H13" s="317"/>
      <c r="I13" s="317"/>
      <c r="J13" s="317"/>
      <c r="K13" s="317"/>
      <c r="L13" s="57"/>
      <c r="M13" s="222"/>
      <c r="N13" s="201"/>
      <c r="O13" s="223"/>
      <c r="P13" s="201"/>
      <c r="Q13" s="224"/>
      <c r="R13" s="215"/>
      <c r="S13" s="279"/>
      <c r="T13" s="277"/>
      <c r="U13" s="277"/>
      <c r="V13" s="278"/>
      <c r="W13" s="227"/>
      <c r="X13" s="215"/>
      <c r="Y13" s="227"/>
      <c r="Z13" s="284"/>
      <c r="AA13" s="201"/>
      <c r="AB13" s="284"/>
      <c r="AC13" s="201"/>
      <c r="AD13" s="201"/>
      <c r="AE13" s="201"/>
      <c r="AF13" s="286"/>
    </row>
    <row r="14" spans="1:32" ht="15" customHeight="1" x14ac:dyDescent="0.25">
      <c r="A14" s="295"/>
      <c r="B14" s="55">
        <f t="shared" si="0"/>
        <v>7</v>
      </c>
      <c r="C14" s="316"/>
      <c r="D14" s="317"/>
      <c r="E14" s="317"/>
      <c r="F14" s="317"/>
      <c r="G14" s="317"/>
      <c r="H14" s="317"/>
      <c r="I14" s="317"/>
      <c r="J14" s="317"/>
      <c r="K14" s="317"/>
      <c r="L14" s="57"/>
      <c r="M14" s="222"/>
      <c r="N14" s="201"/>
      <c r="O14" s="223"/>
      <c r="P14" s="201"/>
      <c r="Q14" s="224"/>
      <c r="R14" s="215"/>
      <c r="S14" s="279"/>
      <c r="T14" s="277"/>
      <c r="U14" s="277"/>
      <c r="V14" s="278"/>
      <c r="W14" s="227"/>
      <c r="X14" s="215"/>
      <c r="Y14" s="227"/>
      <c r="Z14" s="284"/>
      <c r="AA14" s="201"/>
      <c r="AB14" s="284"/>
      <c r="AC14" s="201"/>
      <c r="AD14" s="201"/>
      <c r="AE14" s="201"/>
      <c r="AF14" s="286"/>
    </row>
    <row r="15" spans="1:32" ht="15" customHeight="1" x14ac:dyDescent="0.25">
      <c r="A15" s="295"/>
      <c r="B15" s="55">
        <f t="shared" si="0"/>
        <v>8</v>
      </c>
      <c r="C15" s="316"/>
      <c r="D15" s="317"/>
      <c r="E15" s="317"/>
      <c r="F15" s="317"/>
      <c r="G15" s="317"/>
      <c r="H15" s="317"/>
      <c r="I15" s="317"/>
      <c r="J15" s="317"/>
      <c r="K15" s="317"/>
      <c r="L15" s="57"/>
      <c r="M15" s="222"/>
      <c r="N15" s="201"/>
      <c r="O15" s="223"/>
      <c r="P15" s="201"/>
      <c r="Q15" s="224"/>
      <c r="R15" s="215"/>
      <c r="S15" s="279"/>
      <c r="T15" s="277"/>
      <c r="U15" s="277"/>
      <c r="V15" s="278"/>
      <c r="W15" s="227"/>
      <c r="X15" s="215"/>
      <c r="Y15" s="227"/>
      <c r="Z15" s="284"/>
      <c r="AA15" s="201"/>
      <c r="AB15" s="284"/>
      <c r="AC15" s="201"/>
      <c r="AD15" s="201"/>
      <c r="AE15" s="201"/>
      <c r="AF15" s="286"/>
    </row>
    <row r="16" spans="1:32" ht="15" customHeight="1" x14ac:dyDescent="0.25">
      <c r="A16" s="295"/>
      <c r="B16" s="55">
        <f t="shared" si="0"/>
        <v>9</v>
      </c>
      <c r="C16" s="316"/>
      <c r="D16" s="317"/>
      <c r="E16" s="317"/>
      <c r="F16" s="317"/>
      <c r="G16" s="317"/>
      <c r="H16" s="317"/>
      <c r="I16" s="317"/>
      <c r="J16" s="317"/>
      <c r="K16" s="317"/>
      <c r="L16" s="57"/>
      <c r="M16" s="222"/>
      <c r="N16" s="201"/>
      <c r="O16" s="223"/>
      <c r="P16" s="201"/>
      <c r="Q16" s="224"/>
      <c r="R16" s="215"/>
      <c r="S16" s="279"/>
      <c r="T16" s="277"/>
      <c r="U16" s="277"/>
      <c r="V16" s="278"/>
      <c r="W16" s="227"/>
      <c r="X16" s="215"/>
      <c r="Y16" s="227"/>
      <c r="Z16" s="284"/>
      <c r="AA16" s="201"/>
      <c r="AB16" s="284"/>
      <c r="AC16" s="201"/>
      <c r="AD16" s="201"/>
      <c r="AE16" s="201"/>
      <c r="AF16" s="286"/>
    </row>
    <row r="17" spans="1:32" ht="15" customHeight="1" x14ac:dyDescent="0.25">
      <c r="A17" s="295"/>
      <c r="B17" s="55">
        <f t="shared" si="0"/>
        <v>10</v>
      </c>
      <c r="C17" s="316"/>
      <c r="D17" s="317"/>
      <c r="E17" s="317"/>
      <c r="F17" s="317"/>
      <c r="G17" s="317"/>
      <c r="H17" s="317"/>
      <c r="I17" s="317"/>
      <c r="J17" s="317"/>
      <c r="K17" s="317"/>
      <c r="L17" s="57"/>
      <c r="M17" s="222"/>
      <c r="N17" s="201"/>
      <c r="O17" s="223"/>
      <c r="P17" s="201"/>
      <c r="Q17" s="224"/>
      <c r="R17" s="215"/>
      <c r="S17" s="279"/>
      <c r="T17" s="277"/>
      <c r="U17" s="277"/>
      <c r="V17" s="278"/>
      <c r="W17" s="227"/>
      <c r="X17" s="215"/>
      <c r="Y17" s="227"/>
      <c r="Z17" s="284"/>
      <c r="AA17" s="201"/>
      <c r="AB17" s="284"/>
      <c r="AC17" s="201"/>
      <c r="AD17" s="201"/>
      <c r="AE17" s="201"/>
      <c r="AF17" s="286"/>
    </row>
    <row r="18" spans="1:32" ht="15" customHeight="1" x14ac:dyDescent="0.25">
      <c r="A18" s="295"/>
      <c r="B18" s="55">
        <f t="shared" si="0"/>
        <v>11</v>
      </c>
      <c r="C18" s="316"/>
      <c r="D18" s="317"/>
      <c r="E18" s="317"/>
      <c r="F18" s="317"/>
      <c r="G18" s="317"/>
      <c r="H18" s="317"/>
      <c r="I18" s="317"/>
      <c r="J18" s="317"/>
      <c r="K18" s="317"/>
      <c r="L18" s="57"/>
      <c r="M18" s="222"/>
      <c r="N18" s="201"/>
      <c r="O18" s="223"/>
      <c r="P18" s="201"/>
      <c r="Q18" s="224"/>
      <c r="R18" s="215"/>
      <c r="S18" s="279"/>
      <c r="T18" s="277"/>
      <c r="U18" s="277"/>
      <c r="V18" s="278"/>
      <c r="W18" s="227"/>
      <c r="X18" s="215"/>
      <c r="Y18" s="227"/>
      <c r="Z18" s="284"/>
      <c r="AA18" s="201"/>
      <c r="AB18" s="284"/>
      <c r="AC18" s="201"/>
      <c r="AD18" s="201"/>
      <c r="AE18" s="201"/>
      <c r="AF18" s="286"/>
    </row>
    <row r="19" spans="1:32" ht="15" customHeight="1" x14ac:dyDescent="0.25">
      <c r="A19" s="295"/>
      <c r="B19" s="55">
        <f t="shared" si="0"/>
        <v>12</v>
      </c>
      <c r="C19" s="316"/>
      <c r="D19" s="317"/>
      <c r="E19" s="317"/>
      <c r="F19" s="317"/>
      <c r="G19" s="317"/>
      <c r="H19" s="317"/>
      <c r="I19" s="317"/>
      <c r="J19" s="317"/>
      <c r="K19" s="317"/>
      <c r="L19" s="57"/>
      <c r="M19" s="222"/>
      <c r="N19" s="201"/>
      <c r="O19" s="223"/>
      <c r="P19" s="201"/>
      <c r="Q19" s="224"/>
      <c r="R19" s="215"/>
      <c r="S19" s="279"/>
      <c r="T19" s="277"/>
      <c r="U19" s="277"/>
      <c r="V19" s="278"/>
      <c r="W19" s="227"/>
      <c r="X19" s="215"/>
      <c r="Y19" s="227"/>
      <c r="Z19" s="284"/>
      <c r="AA19" s="201"/>
      <c r="AB19" s="284"/>
      <c r="AC19" s="201"/>
      <c r="AD19" s="201"/>
      <c r="AE19" s="201"/>
      <c r="AF19" s="286"/>
    </row>
    <row r="20" spans="1:32" ht="15" customHeight="1" x14ac:dyDescent="0.25">
      <c r="A20" s="295"/>
      <c r="B20" s="55">
        <f t="shared" si="0"/>
        <v>13</v>
      </c>
      <c r="C20" s="316"/>
      <c r="D20" s="317"/>
      <c r="E20" s="317"/>
      <c r="F20" s="317"/>
      <c r="G20" s="317"/>
      <c r="H20" s="317"/>
      <c r="I20" s="317"/>
      <c r="J20" s="317"/>
      <c r="K20" s="317"/>
      <c r="L20" s="57"/>
      <c r="M20" s="222"/>
      <c r="N20" s="201"/>
      <c r="O20" s="223"/>
      <c r="P20" s="201"/>
      <c r="Q20" s="224"/>
      <c r="R20" s="215"/>
      <c r="S20" s="279"/>
      <c r="T20" s="277"/>
      <c r="U20" s="277"/>
      <c r="V20" s="278"/>
      <c r="W20" s="227"/>
      <c r="X20" s="215"/>
      <c r="Y20" s="227"/>
      <c r="Z20" s="284"/>
      <c r="AA20" s="201"/>
      <c r="AB20" s="284"/>
      <c r="AC20" s="201"/>
      <c r="AD20" s="201"/>
      <c r="AE20" s="201"/>
      <c r="AF20" s="286"/>
    </row>
    <row r="21" spans="1:32" ht="15" customHeight="1" x14ac:dyDescent="0.25">
      <c r="A21" s="295"/>
      <c r="B21" s="55">
        <f t="shared" si="0"/>
        <v>14</v>
      </c>
      <c r="C21" s="316"/>
      <c r="D21" s="317"/>
      <c r="E21" s="317"/>
      <c r="F21" s="317"/>
      <c r="G21" s="317"/>
      <c r="H21" s="317"/>
      <c r="I21" s="317"/>
      <c r="J21" s="317"/>
      <c r="K21" s="317"/>
      <c r="L21" s="57"/>
      <c r="M21" s="222"/>
      <c r="N21" s="201"/>
      <c r="O21" s="223"/>
      <c r="P21" s="201"/>
      <c r="Q21" s="224"/>
      <c r="R21" s="215"/>
      <c r="S21" s="279"/>
      <c r="T21" s="277"/>
      <c r="U21" s="277"/>
      <c r="V21" s="278"/>
      <c r="W21" s="227"/>
      <c r="X21" s="215"/>
      <c r="Y21" s="227"/>
      <c r="Z21" s="284"/>
      <c r="AA21" s="201"/>
      <c r="AB21" s="284"/>
      <c r="AC21" s="201"/>
      <c r="AD21" s="201"/>
      <c r="AE21" s="201"/>
      <c r="AF21" s="286"/>
    </row>
    <row r="22" spans="1:32" ht="15" customHeight="1" x14ac:dyDescent="0.25">
      <c r="A22" s="295"/>
      <c r="B22" s="55">
        <f t="shared" si="0"/>
        <v>15</v>
      </c>
      <c r="C22" s="316"/>
      <c r="D22" s="317"/>
      <c r="E22" s="317"/>
      <c r="F22" s="317"/>
      <c r="G22" s="317"/>
      <c r="H22" s="317"/>
      <c r="I22" s="317"/>
      <c r="J22" s="317"/>
      <c r="K22" s="317"/>
      <c r="L22" s="57"/>
      <c r="M22" s="222"/>
      <c r="N22" s="201"/>
      <c r="O22" s="223"/>
      <c r="P22" s="201"/>
      <c r="Q22" s="224"/>
      <c r="R22" s="215"/>
      <c r="S22" s="279"/>
      <c r="T22" s="277"/>
      <c r="U22" s="277"/>
      <c r="V22" s="278"/>
      <c r="W22" s="227"/>
      <c r="X22" s="215"/>
      <c r="Y22" s="227"/>
      <c r="Z22" s="284"/>
      <c r="AA22" s="201"/>
      <c r="AB22" s="284"/>
      <c r="AC22" s="201"/>
      <c r="AD22" s="201"/>
      <c r="AE22" s="201"/>
      <c r="AF22" s="286"/>
    </row>
    <row r="23" spans="1:32" ht="15" customHeight="1" x14ac:dyDescent="0.25">
      <c r="A23" s="295"/>
      <c r="B23" s="55">
        <f t="shared" si="0"/>
        <v>16</v>
      </c>
      <c r="C23" s="316"/>
      <c r="D23" s="317"/>
      <c r="E23" s="317"/>
      <c r="F23" s="317"/>
      <c r="G23" s="317"/>
      <c r="H23" s="317"/>
      <c r="I23" s="317"/>
      <c r="J23" s="317"/>
      <c r="K23" s="317"/>
      <c r="L23" s="57"/>
      <c r="M23" s="222"/>
      <c r="N23" s="201"/>
      <c r="O23" s="223"/>
      <c r="P23" s="201"/>
      <c r="Q23" s="224"/>
      <c r="R23" s="215"/>
      <c r="S23" s="279"/>
      <c r="T23" s="277"/>
      <c r="U23" s="277"/>
      <c r="V23" s="278"/>
      <c r="W23" s="227"/>
      <c r="X23" s="215"/>
      <c r="Y23" s="227"/>
      <c r="Z23" s="284"/>
      <c r="AA23" s="201"/>
      <c r="AB23" s="284"/>
      <c r="AC23" s="201"/>
      <c r="AD23" s="201"/>
      <c r="AE23" s="201"/>
      <c r="AF23" s="286"/>
    </row>
    <row r="24" spans="1:32" ht="15" customHeight="1" x14ac:dyDescent="0.25">
      <c r="A24" s="295"/>
      <c r="B24" s="55">
        <f t="shared" si="0"/>
        <v>17</v>
      </c>
      <c r="C24" s="316"/>
      <c r="D24" s="317"/>
      <c r="E24" s="317"/>
      <c r="F24" s="317"/>
      <c r="G24" s="317"/>
      <c r="H24" s="317"/>
      <c r="I24" s="317"/>
      <c r="J24" s="317"/>
      <c r="K24" s="317"/>
      <c r="L24" s="57"/>
      <c r="M24" s="222"/>
      <c r="N24" s="201"/>
      <c r="O24" s="223"/>
      <c r="P24" s="201"/>
      <c r="Q24" s="224"/>
      <c r="R24" s="215"/>
      <c r="S24" s="279"/>
      <c r="T24" s="277"/>
      <c r="U24" s="277"/>
      <c r="V24" s="278"/>
      <c r="W24" s="227"/>
      <c r="X24" s="215"/>
      <c r="Y24" s="227"/>
      <c r="Z24" s="284"/>
      <c r="AA24" s="201"/>
      <c r="AB24" s="284"/>
      <c r="AC24" s="201"/>
      <c r="AD24" s="201"/>
      <c r="AE24" s="201"/>
      <c r="AF24" s="286"/>
    </row>
    <row r="25" spans="1:32" ht="15" customHeight="1" x14ac:dyDescent="0.25">
      <c r="A25" s="295"/>
      <c r="B25" s="55">
        <f t="shared" si="0"/>
        <v>18</v>
      </c>
      <c r="C25" s="316"/>
      <c r="D25" s="317"/>
      <c r="E25" s="317"/>
      <c r="F25" s="317"/>
      <c r="G25" s="317"/>
      <c r="H25" s="317"/>
      <c r="I25" s="317"/>
      <c r="J25" s="317"/>
      <c r="K25" s="317"/>
      <c r="L25" s="57"/>
      <c r="M25" s="222"/>
      <c r="N25" s="201"/>
      <c r="O25" s="223"/>
      <c r="P25" s="201"/>
      <c r="Q25" s="224"/>
      <c r="R25" s="215"/>
      <c r="S25" s="279"/>
      <c r="T25" s="277"/>
      <c r="U25" s="277"/>
      <c r="V25" s="278"/>
      <c r="W25" s="227"/>
      <c r="X25" s="215"/>
      <c r="Y25" s="227"/>
      <c r="Z25" s="284"/>
      <c r="AA25" s="201"/>
      <c r="AB25" s="284"/>
      <c r="AC25" s="201"/>
      <c r="AD25" s="201"/>
      <c r="AE25" s="201"/>
      <c r="AF25" s="286"/>
    </row>
    <row r="26" spans="1:32" ht="15" customHeight="1" x14ac:dyDescent="0.25">
      <c r="A26" s="295"/>
      <c r="B26" s="55">
        <f t="shared" si="0"/>
        <v>19</v>
      </c>
      <c r="C26" s="316"/>
      <c r="D26" s="317"/>
      <c r="E26" s="317"/>
      <c r="F26" s="317"/>
      <c r="G26" s="317"/>
      <c r="H26" s="317"/>
      <c r="I26" s="317"/>
      <c r="J26" s="317"/>
      <c r="K26" s="317"/>
      <c r="L26" s="57"/>
      <c r="M26" s="222"/>
      <c r="N26" s="201"/>
      <c r="O26" s="223"/>
      <c r="P26" s="201"/>
      <c r="Q26" s="224"/>
      <c r="R26" s="215"/>
      <c r="S26" s="279"/>
      <c r="T26" s="277"/>
      <c r="U26" s="277"/>
      <c r="V26" s="278"/>
      <c r="W26" s="227"/>
      <c r="X26" s="215"/>
      <c r="Y26" s="227"/>
      <c r="Z26" s="284"/>
      <c r="AA26" s="201"/>
      <c r="AB26" s="284"/>
      <c r="AC26" s="201"/>
      <c r="AD26" s="201"/>
      <c r="AE26" s="201"/>
      <c r="AF26" s="286"/>
    </row>
    <row r="27" spans="1:32" ht="15.75" customHeight="1" thickBot="1" x14ac:dyDescent="0.3">
      <c r="A27" s="295"/>
      <c r="B27" s="56">
        <f t="shared" si="0"/>
        <v>20</v>
      </c>
      <c r="C27" s="318"/>
      <c r="D27" s="319"/>
      <c r="E27" s="319"/>
      <c r="F27" s="319"/>
      <c r="G27" s="319"/>
      <c r="H27" s="319"/>
      <c r="I27" s="319"/>
      <c r="J27" s="319"/>
      <c r="K27" s="319"/>
      <c r="L27" s="58"/>
      <c r="M27" s="225"/>
      <c r="N27" s="205"/>
      <c r="O27" s="226"/>
      <c r="P27" s="205"/>
      <c r="Q27" s="274"/>
      <c r="R27" s="217"/>
      <c r="S27" s="280"/>
      <c r="T27" s="281"/>
      <c r="U27" s="281"/>
      <c r="V27" s="282"/>
      <c r="W27" s="228"/>
      <c r="X27" s="217"/>
      <c r="Y27" s="228"/>
      <c r="Z27" s="285"/>
      <c r="AA27" s="205"/>
      <c r="AB27" s="285"/>
      <c r="AC27" s="205"/>
      <c r="AD27" s="205"/>
      <c r="AE27" s="205"/>
      <c r="AF27" s="287"/>
    </row>
    <row r="28" spans="1:32" ht="15.75" thickBot="1" x14ac:dyDescent="0.3"/>
    <row r="29" spans="1:32" ht="15.75" thickBot="1" x14ac:dyDescent="0.3">
      <c r="B29" s="306" t="s">
        <v>731</v>
      </c>
      <c r="C29" s="301"/>
      <c r="D29" s="301"/>
      <c r="E29" s="301"/>
      <c r="F29" s="301"/>
      <c r="G29" s="301"/>
      <c r="H29" s="301"/>
      <c r="I29" s="301"/>
      <c r="J29" s="301"/>
      <c r="K29" s="301"/>
      <c r="L29" s="301"/>
      <c r="M29" s="301"/>
      <c r="N29" s="301"/>
      <c r="O29" s="307"/>
    </row>
    <row r="30" spans="1:32" ht="30" x14ac:dyDescent="0.25">
      <c r="B30" s="41" t="s">
        <v>124</v>
      </c>
      <c r="C30" s="42" t="s">
        <v>65</v>
      </c>
      <c r="D30" s="42" t="s">
        <v>125</v>
      </c>
      <c r="E30" s="42" t="s">
        <v>70</v>
      </c>
      <c r="F30" s="42" t="s">
        <v>73</v>
      </c>
      <c r="G30" s="42" t="s">
        <v>76</v>
      </c>
      <c r="H30" s="42" t="s">
        <v>79</v>
      </c>
      <c r="I30" s="42" t="s">
        <v>82</v>
      </c>
      <c r="J30" s="42" t="s">
        <v>85</v>
      </c>
      <c r="K30" s="42" t="s">
        <v>88</v>
      </c>
      <c r="L30" s="42" t="s">
        <v>90</v>
      </c>
      <c r="M30" s="42" t="s">
        <v>92</v>
      </c>
      <c r="N30" s="42" t="s">
        <v>95</v>
      </c>
      <c r="O30" s="43" t="s">
        <v>98</v>
      </c>
      <c r="R30"/>
      <c r="S30"/>
      <c r="T30"/>
    </row>
    <row r="31" spans="1:32" ht="18" x14ac:dyDescent="0.25">
      <c r="B31" s="44" t="s">
        <v>2</v>
      </c>
      <c r="C31" s="36" t="s">
        <v>117</v>
      </c>
      <c r="D31" s="45" t="s">
        <v>117</v>
      </c>
      <c r="E31" s="45" t="s">
        <v>117</v>
      </c>
      <c r="F31" s="36" t="s">
        <v>126</v>
      </c>
      <c r="G31" s="36" t="s">
        <v>127</v>
      </c>
      <c r="H31" s="36" t="s">
        <v>127</v>
      </c>
      <c r="I31" s="36" t="s">
        <v>128</v>
      </c>
      <c r="J31" s="36" t="s">
        <v>117</v>
      </c>
      <c r="K31" s="36" t="s">
        <v>117</v>
      </c>
      <c r="L31" s="36" t="s">
        <v>117</v>
      </c>
      <c r="M31" s="36" t="s">
        <v>117</v>
      </c>
      <c r="N31" s="36" t="s">
        <v>96</v>
      </c>
      <c r="O31" s="37" t="s">
        <v>129</v>
      </c>
      <c r="Q31" s="108"/>
      <c r="R31"/>
      <c r="S31"/>
      <c r="T31"/>
    </row>
    <row r="32" spans="1:32" x14ac:dyDescent="0.25">
      <c r="B32" s="46" t="s">
        <v>7</v>
      </c>
      <c r="C32" s="187"/>
      <c r="D32" s="188"/>
      <c r="E32" s="188"/>
      <c r="F32" s="189"/>
      <c r="G32" s="268" t="str">
        <f>IF(B32="Alternative Fuel 1", SUMPRODUCT($F$40:$F$50,$I$40:$I$50), "")</f>
        <v/>
      </c>
      <c r="H32" s="268" t="str">
        <f>IF(B32="Alternative Fuel 1", SUMPRODUCT($G$40:$G$50,$I$40:$I$50), "")</f>
        <v/>
      </c>
      <c r="I32" s="268" t="str">
        <f>IF(B32="Alternative Fuel 1", IF(SUM($J$40:$J$50)&gt;0,SUMPRODUCT($J$40:$J$50,$I$40:$I$50),0), "")</f>
        <v/>
      </c>
      <c r="J32" s="189" t="str" cm="1">
        <f t="array" ref="J32">IF(B32="Alternative Fuel 1", _xlfn.TEXTJOIN(", ", TRUE, IF(NOT(ISBLANK($K$40:$K$50)), $K$40:$K$50, "")), "")</f>
        <v/>
      </c>
      <c r="K32" s="189" t="str" cm="1">
        <f t="array" ref="K32">IF(B32="Alternative Fuel 1", _xlfn.TEXTJOIN(", ", TRUE, IF(NOT(ISBLANK($L$40:$L$50)), $L$40:$L$50, "")), "")</f>
        <v/>
      </c>
      <c r="L32" s="189" t="str" cm="1">
        <f t="array" ref="L32">IF(B32="Alternative Fuel 1", _xlfn.TEXTJOIN(", ", TRUE, IF(NOT(ISBLANK($M$40:$M$50)), $M$40:$M$50, "")), "")</f>
        <v/>
      </c>
      <c r="M32" s="189"/>
      <c r="N32" s="218"/>
      <c r="O32" s="288"/>
      <c r="R32"/>
      <c r="S32"/>
      <c r="T32"/>
    </row>
    <row r="33" spans="2:20" x14ac:dyDescent="0.25">
      <c r="B33" s="46" t="str">
        <f>+IF(T6="Alternative Fuel 2",T6,"N/A")</f>
        <v>N/A</v>
      </c>
      <c r="C33" s="190"/>
      <c r="D33" s="191"/>
      <c r="E33" s="191"/>
      <c r="F33" s="192"/>
      <c r="G33" s="269" t="str">
        <f>IF(B33="Alternative Fuel 2", SUMPRODUCT($F$53:$F$63,$I$53:$I$63), "")</f>
        <v/>
      </c>
      <c r="H33" s="269" t="str">
        <f>IF(B33="Alternative Fuel 2", SUMPRODUCT($G$53:$G$63,$I$53:$I$63), "")</f>
        <v/>
      </c>
      <c r="I33" s="269" t="str">
        <f>IF(B33="Alternative Fuel 2", IF(SUM($J$53:$J$63)&gt;0,SUMPRODUCT($J$53:$J$63,$I$53:$I$63),0), "")</f>
        <v/>
      </c>
      <c r="J33" s="192" t="str" cm="1">
        <f t="array" ref="J33">IF(B33="Alternative Fuel 2", _xlfn.TEXTJOIN(", ", TRUE, IF(NOT(ISBLANK($K$53:$K$63)), $K$53:$K$63, "")), "")</f>
        <v/>
      </c>
      <c r="K33" s="192" t="str" cm="1">
        <f t="array" ref="K33">IF(B33="Alternative Fuel 2", _xlfn.TEXTJOIN(", ", TRUE, IF(NOT(ISBLANK($L$53:$L$63)), $L$53:$L$63, "")), "")</f>
        <v/>
      </c>
      <c r="L33" s="192" t="str" cm="1">
        <f t="array" ref="L33">IF(B33="Alternative Fuel 2", _xlfn.TEXTJOIN(", ", TRUE, IF(NOT(ISBLANK($M$53:$M$63)), $M$53:$M$63, "")), "")</f>
        <v/>
      </c>
      <c r="M33" s="192"/>
      <c r="N33" s="219"/>
      <c r="O33" s="278"/>
      <c r="R33"/>
      <c r="S33"/>
      <c r="T33"/>
    </row>
    <row r="34" spans="2:20" x14ac:dyDescent="0.25">
      <c r="B34" s="46" t="str">
        <f>+IF(U6="Alternative Fuel 3",U6,"N/A")</f>
        <v>N/A</v>
      </c>
      <c r="C34" s="190"/>
      <c r="D34" s="191"/>
      <c r="E34" s="191"/>
      <c r="F34" s="192"/>
      <c r="G34" s="269" t="str">
        <f>IF(B34="Alternative Fuel 3", SUMPRODUCT($F$66:$F$76,$I$66:$I$76), "")</f>
        <v/>
      </c>
      <c r="H34" s="269" t="str">
        <f>IF(B34="Alternative Fuel 3", SUMPRODUCT($G$66:$G$76,$I$66:$I$76), "")</f>
        <v/>
      </c>
      <c r="I34" s="269" t="str">
        <f>IF(B34="Alternative Fuel 3", IF(SUM($J$66:$J$76)&gt;0,SUMPRODUCT($J$66:$J$76,$I$66:$I$76),0), "")</f>
        <v/>
      </c>
      <c r="J34" s="192" t="str" cm="1">
        <f t="array" ref="J34">IF(B34="Alternative Fuel 3", _xlfn.TEXTJOIN(", ", TRUE, IF(NOT(ISBLANK($K$66:$K$76)), $K$66:$K$76, "")), "")</f>
        <v/>
      </c>
      <c r="K34" s="192" t="str" cm="1">
        <f t="array" ref="K34">IF(B34="Alternative Fuel 3", _xlfn.TEXTJOIN(", ", TRUE, IF(NOT(ISBLANK($L$66:$L$76)), $L$66:$L$76, "")), "")</f>
        <v/>
      </c>
      <c r="L34" s="192" t="str" cm="1">
        <f t="array" ref="L34">IF(B34="Alternative Fuel 3", _xlfn.TEXTJOIN(", ", TRUE, IF(NOT(ISBLANK($M$66:$M$76)), $M$66:$M$76, "")), "")</f>
        <v/>
      </c>
      <c r="M34" s="192"/>
      <c r="N34" s="219"/>
      <c r="O34" s="278"/>
      <c r="R34"/>
      <c r="S34"/>
      <c r="T34"/>
    </row>
    <row r="35" spans="2:20" ht="15.75" thickBot="1" x14ac:dyDescent="0.3">
      <c r="B35" s="47" t="str">
        <f>+IF(V6="Alternative Fuel 4",V6,"N/A")</f>
        <v>N/A</v>
      </c>
      <c r="C35" s="193"/>
      <c r="D35" s="194"/>
      <c r="E35" s="194"/>
      <c r="F35" s="195"/>
      <c r="G35" s="270" t="str">
        <f>IF(B35="Alternative Fuel 4", SUMPRODUCT($F$79:$F$89,$I$79:$I$89), "")</f>
        <v/>
      </c>
      <c r="H35" s="270" t="str">
        <f>IF(B35="Alternative Fuel 4", SUMPRODUCT($G$79:$G$89,$I$79:$I$89), "")</f>
        <v/>
      </c>
      <c r="I35" s="270" t="str">
        <f>IF(B35="Alternative Fuel 4", IF(SUM($J$79:$J$89)&gt;0,SUMPRODUCT($J$79:$J$89,$I$79:$I$89),0), "")</f>
        <v/>
      </c>
      <c r="J35" s="195" t="str" cm="1">
        <f t="array" ref="J35">IF(B35="Alternative Fuel 4", _xlfn.TEXTJOIN(", ", TRUE, IF(NOT(ISBLANK($K$79:$K$89)), $K$79:$K$89, "")), "")</f>
        <v/>
      </c>
      <c r="K35" s="195" t="str" cm="1">
        <f t="array" ref="K35">IF(B35="Alternative Fuel 4", _xlfn.TEXTJOIN(", ", TRUE, IF(NOT(ISBLANK($L$79:$L$89)), $L$79:$L$89, "")), "")</f>
        <v/>
      </c>
      <c r="L35" s="195" t="str" cm="1">
        <f t="array" ref="L35">IF(B35="Alternative Fuel 4", _xlfn.TEXTJOIN(", ", TRUE, IF(NOT(ISBLANK($M$79:$M$89)), $M$79:$M$89, "")), "")</f>
        <v/>
      </c>
      <c r="M35" s="195"/>
      <c r="N35" s="220"/>
      <c r="O35" s="282"/>
      <c r="R35"/>
      <c r="S35"/>
      <c r="T35"/>
    </row>
    <row r="36" spans="2:20" ht="15.75" thickBot="1" x14ac:dyDescent="0.3">
      <c r="R36"/>
      <c r="S36"/>
      <c r="T36"/>
    </row>
    <row r="37" spans="2:20" ht="15.75" thickBot="1" x14ac:dyDescent="0.3">
      <c r="B37" s="289" t="s">
        <v>719</v>
      </c>
      <c r="C37" s="290"/>
      <c r="D37" s="290"/>
      <c r="E37" s="290"/>
      <c r="F37" s="290"/>
      <c r="G37" s="290"/>
      <c r="H37" s="290"/>
      <c r="I37" s="290"/>
      <c r="J37" s="290"/>
      <c r="K37" s="290"/>
      <c r="L37" s="290"/>
      <c r="M37" s="290"/>
      <c r="N37" s="290"/>
      <c r="O37" s="291"/>
    </row>
    <row r="38" spans="2:20" ht="15.75" outlineLevel="1" thickBot="1" x14ac:dyDescent="0.3"/>
    <row r="39" spans="2:20" ht="30" outlineLevel="1" x14ac:dyDescent="0.25">
      <c r="B39" s="48" t="s">
        <v>133</v>
      </c>
      <c r="C39" s="49" t="s">
        <v>134</v>
      </c>
      <c r="D39" s="42" t="s">
        <v>135</v>
      </c>
      <c r="E39" s="42" t="s">
        <v>136</v>
      </c>
      <c r="F39" s="42" t="s">
        <v>137</v>
      </c>
      <c r="G39" s="42" t="s">
        <v>138</v>
      </c>
      <c r="H39" s="50" t="s">
        <v>139</v>
      </c>
      <c r="I39" s="42" t="s">
        <v>140</v>
      </c>
      <c r="J39" s="42" t="s">
        <v>141</v>
      </c>
      <c r="K39" s="42" t="s">
        <v>85</v>
      </c>
      <c r="L39" s="42" t="s">
        <v>88</v>
      </c>
      <c r="M39" s="42" t="s">
        <v>90</v>
      </c>
      <c r="N39" s="43" t="s">
        <v>92</v>
      </c>
    </row>
    <row r="40" spans="2:20" outlineLevel="1" x14ac:dyDescent="0.25">
      <c r="B40" s="51" t="s">
        <v>142</v>
      </c>
      <c r="C40" s="196"/>
      <c r="D40" s="197"/>
      <c r="E40" s="198"/>
      <c r="F40" s="197"/>
      <c r="G40" s="199"/>
      <c r="H40" s="52" t="str">
        <f t="shared" ref="H40:H50" si="1">IF(C40&gt;0,C40/SUM($C$40:$C$50), "")</f>
        <v/>
      </c>
      <c r="I40" s="52" t="str">
        <f t="shared" ref="I40:I50" si="2">IF(C40&gt;0,E40/SUM($E$40:$E$50), "")</f>
        <v/>
      </c>
      <c r="J40" s="212"/>
      <c r="K40" s="197"/>
      <c r="L40" s="197"/>
      <c r="M40" s="197"/>
      <c r="N40" s="213"/>
    </row>
    <row r="41" spans="2:20" outlineLevel="1" x14ac:dyDescent="0.25">
      <c r="B41" s="51" t="s">
        <v>143</v>
      </c>
      <c r="C41" s="200"/>
      <c r="D41" s="201"/>
      <c r="E41" s="202"/>
      <c r="F41" s="201"/>
      <c r="G41" s="203"/>
      <c r="H41" s="52" t="str">
        <f t="shared" si="1"/>
        <v/>
      </c>
      <c r="I41" s="52" t="str">
        <f t="shared" si="2"/>
        <v/>
      </c>
      <c r="J41" s="214"/>
      <c r="K41" s="201"/>
      <c r="L41" s="201"/>
      <c r="M41" s="201"/>
      <c r="N41" s="215"/>
    </row>
    <row r="42" spans="2:20" outlineLevel="1" x14ac:dyDescent="0.25">
      <c r="B42" s="51" t="s">
        <v>144</v>
      </c>
      <c r="C42" s="200"/>
      <c r="D42" s="201"/>
      <c r="E42" s="202"/>
      <c r="F42" s="201"/>
      <c r="G42" s="203"/>
      <c r="H42" s="52" t="str">
        <f t="shared" si="1"/>
        <v/>
      </c>
      <c r="I42" s="52" t="str">
        <f t="shared" si="2"/>
        <v/>
      </c>
      <c r="J42" s="214"/>
      <c r="K42" s="201"/>
      <c r="L42" s="201"/>
      <c r="M42" s="201"/>
      <c r="N42" s="215"/>
      <c r="Q42" s="108"/>
    </row>
    <row r="43" spans="2:20" outlineLevel="1" x14ac:dyDescent="0.25">
      <c r="B43" s="51" t="s">
        <v>145</v>
      </c>
      <c r="C43" s="200"/>
      <c r="D43" s="201"/>
      <c r="E43" s="202"/>
      <c r="F43" s="201"/>
      <c r="G43" s="203"/>
      <c r="H43" s="52" t="str">
        <f t="shared" si="1"/>
        <v/>
      </c>
      <c r="I43" s="52" t="str">
        <f t="shared" si="2"/>
        <v/>
      </c>
      <c r="J43" s="214"/>
      <c r="K43" s="201"/>
      <c r="L43" s="201"/>
      <c r="M43" s="201"/>
      <c r="N43" s="215"/>
    </row>
    <row r="44" spans="2:20" outlineLevel="1" x14ac:dyDescent="0.25">
      <c r="B44" s="51" t="s">
        <v>146</v>
      </c>
      <c r="C44" s="200"/>
      <c r="D44" s="201"/>
      <c r="E44" s="202"/>
      <c r="F44" s="201"/>
      <c r="G44" s="203"/>
      <c r="H44" s="52" t="str">
        <f t="shared" si="1"/>
        <v/>
      </c>
      <c r="I44" s="52" t="str">
        <f t="shared" si="2"/>
        <v/>
      </c>
      <c r="J44" s="214"/>
      <c r="K44" s="201"/>
      <c r="L44" s="201"/>
      <c r="M44" s="201"/>
      <c r="N44" s="215"/>
    </row>
    <row r="45" spans="2:20" outlineLevel="1" x14ac:dyDescent="0.25">
      <c r="B45" s="51" t="s">
        <v>147</v>
      </c>
      <c r="C45" s="200"/>
      <c r="D45" s="201"/>
      <c r="E45" s="202"/>
      <c r="F45" s="201"/>
      <c r="G45" s="203"/>
      <c r="H45" s="52" t="str">
        <f t="shared" si="1"/>
        <v/>
      </c>
      <c r="I45" s="52" t="str">
        <f t="shared" si="2"/>
        <v/>
      </c>
      <c r="J45" s="214"/>
      <c r="K45" s="201"/>
      <c r="L45" s="201"/>
      <c r="M45" s="201"/>
      <c r="N45" s="215"/>
    </row>
    <row r="46" spans="2:20" outlineLevel="1" x14ac:dyDescent="0.25">
      <c r="B46" s="51" t="s">
        <v>148</v>
      </c>
      <c r="C46" s="200"/>
      <c r="D46" s="201"/>
      <c r="E46" s="202"/>
      <c r="F46" s="201"/>
      <c r="G46" s="203"/>
      <c r="H46" s="52" t="str">
        <f t="shared" si="1"/>
        <v/>
      </c>
      <c r="I46" s="52" t="str">
        <f t="shared" si="2"/>
        <v/>
      </c>
      <c r="J46" s="214"/>
      <c r="K46" s="201"/>
      <c r="L46" s="201"/>
      <c r="M46" s="201"/>
      <c r="N46" s="215"/>
    </row>
    <row r="47" spans="2:20" outlineLevel="1" x14ac:dyDescent="0.25">
      <c r="B47" s="51" t="s">
        <v>149</v>
      </c>
      <c r="C47" s="200"/>
      <c r="D47" s="201"/>
      <c r="E47" s="202"/>
      <c r="F47" s="201"/>
      <c r="G47" s="203"/>
      <c r="H47" s="52" t="str">
        <f t="shared" si="1"/>
        <v/>
      </c>
      <c r="I47" s="52" t="str">
        <f t="shared" si="2"/>
        <v/>
      </c>
      <c r="J47" s="214"/>
      <c r="K47" s="201"/>
      <c r="L47" s="201"/>
      <c r="M47" s="201"/>
      <c r="N47" s="215"/>
    </row>
    <row r="48" spans="2:20" outlineLevel="1" x14ac:dyDescent="0.25">
      <c r="B48" s="51" t="s">
        <v>150</v>
      </c>
      <c r="C48" s="200"/>
      <c r="D48" s="201"/>
      <c r="E48" s="202"/>
      <c r="F48" s="201"/>
      <c r="G48" s="203"/>
      <c r="H48" s="52" t="str">
        <f t="shared" si="1"/>
        <v/>
      </c>
      <c r="I48" s="52" t="str">
        <f t="shared" si="2"/>
        <v/>
      </c>
      <c r="J48" s="214"/>
      <c r="K48" s="201"/>
      <c r="L48" s="201"/>
      <c r="M48" s="201"/>
      <c r="N48" s="215"/>
    </row>
    <row r="49" spans="2:14" outlineLevel="1" x14ac:dyDescent="0.25">
      <c r="B49" s="51" t="s">
        <v>151</v>
      </c>
      <c r="C49" s="200"/>
      <c r="D49" s="201"/>
      <c r="E49" s="202"/>
      <c r="F49" s="201"/>
      <c r="G49" s="203"/>
      <c r="H49" s="52" t="str">
        <f t="shared" si="1"/>
        <v/>
      </c>
      <c r="I49" s="52" t="str">
        <f t="shared" si="2"/>
        <v/>
      </c>
      <c r="J49" s="214"/>
      <c r="K49" s="201"/>
      <c r="L49" s="201"/>
      <c r="M49" s="201"/>
      <c r="N49" s="215"/>
    </row>
    <row r="50" spans="2:14" ht="15.75" outlineLevel="1" thickBot="1" x14ac:dyDescent="0.3">
      <c r="B50" s="51" t="s">
        <v>152</v>
      </c>
      <c r="C50" s="204"/>
      <c r="D50" s="205"/>
      <c r="E50" s="206"/>
      <c r="F50" s="205"/>
      <c r="G50" s="207"/>
      <c r="H50" s="53" t="str">
        <f t="shared" si="1"/>
        <v/>
      </c>
      <c r="I50" s="53" t="str">
        <f t="shared" si="2"/>
        <v/>
      </c>
      <c r="J50" s="216"/>
      <c r="K50" s="205"/>
      <c r="L50" s="205"/>
      <c r="M50" s="205"/>
      <c r="N50" s="217"/>
    </row>
    <row r="51" spans="2:14" ht="15.75" outlineLevel="1" thickBot="1" x14ac:dyDescent="0.3"/>
    <row r="52" spans="2:14" ht="30" outlineLevel="1" x14ac:dyDescent="0.25">
      <c r="B52" s="48" t="s">
        <v>153</v>
      </c>
      <c r="C52" s="49" t="s">
        <v>134</v>
      </c>
      <c r="D52" s="42" t="s">
        <v>135</v>
      </c>
      <c r="E52" s="42" t="s">
        <v>136</v>
      </c>
      <c r="F52" s="42" t="s">
        <v>137</v>
      </c>
      <c r="G52" s="42" t="s">
        <v>138</v>
      </c>
      <c r="H52" s="50" t="s">
        <v>139</v>
      </c>
      <c r="I52" s="42" t="s">
        <v>140</v>
      </c>
      <c r="J52" s="42" t="s">
        <v>141</v>
      </c>
      <c r="K52" s="42" t="s">
        <v>85</v>
      </c>
      <c r="L52" s="42" t="s">
        <v>88</v>
      </c>
      <c r="M52" s="42" t="s">
        <v>90</v>
      </c>
      <c r="N52" s="43" t="s">
        <v>92</v>
      </c>
    </row>
    <row r="53" spans="2:14" outlineLevel="1" x14ac:dyDescent="0.25">
      <c r="B53" s="51" t="s">
        <v>142</v>
      </c>
      <c r="C53" s="196"/>
      <c r="D53" s="197"/>
      <c r="E53" s="198"/>
      <c r="F53" s="197"/>
      <c r="G53" s="199"/>
      <c r="H53" s="52" t="str">
        <f t="shared" ref="H53:H63" si="3">IF(C53&gt;0,C53/SUM($C$53:$C$63), "")</f>
        <v/>
      </c>
      <c r="I53" s="52" t="str">
        <f t="shared" ref="I53:I63" si="4">IF(C53&gt;0,E53/SUM($E$53:$E$63), "")</f>
        <v/>
      </c>
      <c r="J53" s="212"/>
      <c r="K53" s="197"/>
      <c r="L53" s="197"/>
      <c r="M53" s="197"/>
      <c r="N53" s="213"/>
    </row>
    <row r="54" spans="2:14" outlineLevel="1" x14ac:dyDescent="0.25">
      <c r="B54" s="51" t="s">
        <v>143</v>
      </c>
      <c r="C54" s="200"/>
      <c r="D54" s="201"/>
      <c r="E54" s="202"/>
      <c r="F54" s="201"/>
      <c r="G54" s="203"/>
      <c r="H54" s="52" t="str">
        <f t="shared" si="3"/>
        <v/>
      </c>
      <c r="I54" s="52" t="str">
        <f t="shared" si="4"/>
        <v/>
      </c>
      <c r="J54" s="214"/>
      <c r="K54" s="201"/>
      <c r="L54" s="201"/>
      <c r="M54" s="201"/>
      <c r="N54" s="215"/>
    </row>
    <row r="55" spans="2:14" outlineLevel="1" x14ac:dyDescent="0.25">
      <c r="B55" s="51" t="s">
        <v>144</v>
      </c>
      <c r="C55" s="200"/>
      <c r="D55" s="201"/>
      <c r="E55" s="202"/>
      <c r="F55" s="201"/>
      <c r="G55" s="203"/>
      <c r="H55" s="52" t="str">
        <f t="shared" si="3"/>
        <v/>
      </c>
      <c r="I55" s="52" t="str">
        <f t="shared" si="4"/>
        <v/>
      </c>
      <c r="J55" s="214"/>
      <c r="K55" s="201"/>
      <c r="L55" s="201"/>
      <c r="M55" s="201"/>
      <c r="N55" s="215"/>
    </row>
    <row r="56" spans="2:14" outlineLevel="1" x14ac:dyDescent="0.25">
      <c r="B56" s="51" t="s">
        <v>145</v>
      </c>
      <c r="C56" s="200"/>
      <c r="D56" s="201"/>
      <c r="E56" s="202"/>
      <c r="F56" s="201"/>
      <c r="G56" s="203"/>
      <c r="H56" s="52" t="str">
        <f t="shared" si="3"/>
        <v/>
      </c>
      <c r="I56" s="52" t="str">
        <f t="shared" si="4"/>
        <v/>
      </c>
      <c r="J56" s="214"/>
      <c r="K56" s="201"/>
      <c r="L56" s="201"/>
      <c r="M56" s="201"/>
      <c r="N56" s="215"/>
    </row>
    <row r="57" spans="2:14" outlineLevel="1" x14ac:dyDescent="0.25">
      <c r="B57" s="51" t="s">
        <v>146</v>
      </c>
      <c r="C57" s="200"/>
      <c r="D57" s="201"/>
      <c r="E57" s="202"/>
      <c r="F57" s="201"/>
      <c r="G57" s="203"/>
      <c r="H57" s="52" t="str">
        <f t="shared" si="3"/>
        <v/>
      </c>
      <c r="I57" s="52" t="str">
        <f t="shared" si="4"/>
        <v/>
      </c>
      <c r="J57" s="214"/>
      <c r="K57" s="201"/>
      <c r="L57" s="201"/>
      <c r="M57" s="201"/>
      <c r="N57" s="215"/>
    </row>
    <row r="58" spans="2:14" outlineLevel="1" x14ac:dyDescent="0.25">
      <c r="B58" s="51" t="s">
        <v>147</v>
      </c>
      <c r="C58" s="200"/>
      <c r="D58" s="201"/>
      <c r="E58" s="202"/>
      <c r="F58" s="201"/>
      <c r="G58" s="203"/>
      <c r="H58" s="52" t="str">
        <f>IF(C58&gt;0,C58/SUM($C$53:$C$63), "")</f>
        <v/>
      </c>
      <c r="I58" s="52" t="str">
        <f t="shared" si="4"/>
        <v/>
      </c>
      <c r="J58" s="214"/>
      <c r="K58" s="201"/>
      <c r="L58" s="201"/>
      <c r="M58" s="201"/>
      <c r="N58" s="215"/>
    </row>
    <row r="59" spans="2:14" outlineLevel="1" x14ac:dyDescent="0.25">
      <c r="B59" s="51" t="s">
        <v>148</v>
      </c>
      <c r="C59" s="200"/>
      <c r="D59" s="201"/>
      <c r="E59" s="202"/>
      <c r="F59" s="201"/>
      <c r="G59" s="203"/>
      <c r="H59" s="52" t="str">
        <f t="shared" si="3"/>
        <v/>
      </c>
      <c r="I59" s="52" t="str">
        <f t="shared" si="4"/>
        <v/>
      </c>
      <c r="J59" s="214"/>
      <c r="K59" s="201"/>
      <c r="L59" s="201"/>
      <c r="M59" s="201"/>
      <c r="N59" s="215"/>
    </row>
    <row r="60" spans="2:14" outlineLevel="1" x14ac:dyDescent="0.25">
      <c r="B60" s="51" t="s">
        <v>149</v>
      </c>
      <c r="C60" s="200"/>
      <c r="D60" s="201"/>
      <c r="E60" s="202"/>
      <c r="F60" s="201"/>
      <c r="G60" s="203"/>
      <c r="H60" s="52" t="str">
        <f t="shared" si="3"/>
        <v/>
      </c>
      <c r="I60" s="52" t="str">
        <f t="shared" si="4"/>
        <v/>
      </c>
      <c r="J60" s="214"/>
      <c r="K60" s="201"/>
      <c r="L60" s="201"/>
      <c r="M60" s="201"/>
      <c r="N60" s="215"/>
    </row>
    <row r="61" spans="2:14" outlineLevel="1" x14ac:dyDescent="0.25">
      <c r="B61" s="51" t="s">
        <v>150</v>
      </c>
      <c r="C61" s="200"/>
      <c r="D61" s="201"/>
      <c r="E61" s="202"/>
      <c r="F61" s="201"/>
      <c r="G61" s="203"/>
      <c r="H61" s="52" t="str">
        <f t="shared" si="3"/>
        <v/>
      </c>
      <c r="I61" s="52" t="str">
        <f t="shared" si="4"/>
        <v/>
      </c>
      <c r="J61" s="214"/>
      <c r="K61" s="201"/>
      <c r="L61" s="201"/>
      <c r="M61" s="201"/>
      <c r="N61" s="215"/>
    </row>
    <row r="62" spans="2:14" outlineLevel="1" x14ac:dyDescent="0.25">
      <c r="B62" s="51" t="s">
        <v>151</v>
      </c>
      <c r="C62" s="200"/>
      <c r="D62" s="201"/>
      <c r="E62" s="202"/>
      <c r="F62" s="201"/>
      <c r="G62" s="203"/>
      <c r="H62" s="52" t="str">
        <f t="shared" si="3"/>
        <v/>
      </c>
      <c r="I62" s="52" t="str">
        <f t="shared" si="4"/>
        <v/>
      </c>
      <c r="J62" s="214"/>
      <c r="K62" s="201"/>
      <c r="L62" s="201"/>
      <c r="M62" s="201"/>
      <c r="N62" s="215"/>
    </row>
    <row r="63" spans="2:14" ht="15.75" outlineLevel="1" thickBot="1" x14ac:dyDescent="0.3">
      <c r="B63" s="51" t="s">
        <v>152</v>
      </c>
      <c r="C63" s="204"/>
      <c r="D63" s="205"/>
      <c r="E63" s="206"/>
      <c r="F63" s="205"/>
      <c r="G63" s="207"/>
      <c r="H63" s="53" t="str">
        <f t="shared" si="3"/>
        <v/>
      </c>
      <c r="I63" s="53" t="str">
        <f t="shared" si="4"/>
        <v/>
      </c>
      <c r="J63" s="216"/>
      <c r="K63" s="205"/>
      <c r="L63" s="205"/>
      <c r="M63" s="205"/>
      <c r="N63" s="217"/>
    </row>
    <row r="64" spans="2:14" ht="15.75" outlineLevel="1" thickBot="1" x14ac:dyDescent="0.3"/>
    <row r="65" spans="2:14" ht="30" outlineLevel="1" x14ac:dyDescent="0.25">
      <c r="B65" s="48" t="s">
        <v>114</v>
      </c>
      <c r="C65" s="49" t="s">
        <v>134</v>
      </c>
      <c r="D65" s="42" t="s">
        <v>135</v>
      </c>
      <c r="E65" s="42" t="s">
        <v>136</v>
      </c>
      <c r="F65" s="42" t="s">
        <v>137</v>
      </c>
      <c r="G65" s="42" t="s">
        <v>138</v>
      </c>
      <c r="H65" s="50" t="s">
        <v>139</v>
      </c>
      <c r="I65" s="42" t="s">
        <v>140</v>
      </c>
      <c r="J65" s="42" t="s">
        <v>141</v>
      </c>
      <c r="K65" s="42" t="s">
        <v>85</v>
      </c>
      <c r="L65" s="42" t="s">
        <v>88</v>
      </c>
      <c r="M65" s="42" t="s">
        <v>90</v>
      </c>
      <c r="N65" s="43" t="s">
        <v>92</v>
      </c>
    </row>
    <row r="66" spans="2:14" outlineLevel="1" x14ac:dyDescent="0.25">
      <c r="B66" s="51" t="s">
        <v>142</v>
      </c>
      <c r="C66" s="196"/>
      <c r="D66" s="197"/>
      <c r="E66" s="198"/>
      <c r="F66" s="197"/>
      <c r="G66" s="199"/>
      <c r="H66" s="52" t="str">
        <f t="shared" ref="H66" si="5">IF(C66&gt;0,C66/SUM($C$66:$C$76), "")</f>
        <v/>
      </c>
      <c r="I66" s="52" t="str">
        <f t="shared" ref="I66" si="6">IF(C66&gt;0,E66/SUM($E$66:$E$76), "")</f>
        <v/>
      </c>
      <c r="J66" s="212"/>
      <c r="K66" s="201"/>
      <c r="L66" s="197"/>
      <c r="M66" s="197"/>
      <c r="N66" s="215"/>
    </row>
    <row r="67" spans="2:14" outlineLevel="1" x14ac:dyDescent="0.25">
      <c r="B67" s="51" t="s">
        <v>143</v>
      </c>
      <c r="C67" s="196"/>
      <c r="D67" s="201"/>
      <c r="E67" s="202"/>
      <c r="F67" s="201"/>
      <c r="G67" s="203"/>
      <c r="H67" s="52" t="str">
        <f>IF(C67&gt;0,C67/SUM($C$66:$C$76), "")</f>
        <v/>
      </c>
      <c r="I67" s="52" t="str">
        <f t="shared" ref="I67:I76" si="7">IF(C67&gt;0,E67/SUM($E$66:$E$76), "")</f>
        <v/>
      </c>
      <c r="J67" s="214"/>
      <c r="K67" s="201"/>
      <c r="L67" s="201"/>
      <c r="M67" s="201"/>
      <c r="N67" s="215"/>
    </row>
    <row r="68" spans="2:14" outlineLevel="1" x14ac:dyDescent="0.25">
      <c r="B68" s="51" t="s">
        <v>144</v>
      </c>
      <c r="C68" s="200"/>
      <c r="D68" s="201"/>
      <c r="E68" s="202"/>
      <c r="F68" s="201"/>
      <c r="G68" s="203"/>
      <c r="H68" s="52" t="str">
        <f t="shared" ref="H68:H76" si="8">IF(C68&gt;0,C68/SUM($C$66:$C$76), "")</f>
        <v/>
      </c>
      <c r="I68" s="52" t="str">
        <f t="shared" si="7"/>
        <v/>
      </c>
      <c r="J68" s="214"/>
      <c r="K68" s="201"/>
      <c r="L68" s="201"/>
      <c r="M68" s="201"/>
      <c r="N68" s="215"/>
    </row>
    <row r="69" spans="2:14" outlineLevel="1" x14ac:dyDescent="0.25">
      <c r="B69" s="51" t="s">
        <v>145</v>
      </c>
      <c r="C69" s="200"/>
      <c r="D69" s="201"/>
      <c r="E69" s="202"/>
      <c r="F69" s="201"/>
      <c r="G69" s="203"/>
      <c r="H69" s="52" t="str">
        <f t="shared" si="8"/>
        <v/>
      </c>
      <c r="I69" s="52" t="str">
        <f t="shared" si="7"/>
        <v/>
      </c>
      <c r="J69" s="214"/>
      <c r="K69" s="201"/>
      <c r="L69" s="201"/>
      <c r="M69" s="201"/>
      <c r="N69" s="215"/>
    </row>
    <row r="70" spans="2:14" outlineLevel="1" x14ac:dyDescent="0.25">
      <c r="B70" s="51" t="s">
        <v>146</v>
      </c>
      <c r="C70" s="200"/>
      <c r="D70" s="201"/>
      <c r="E70" s="202"/>
      <c r="F70" s="201"/>
      <c r="G70" s="203"/>
      <c r="H70" s="52" t="str">
        <f t="shared" si="8"/>
        <v/>
      </c>
      <c r="I70" s="52" t="str">
        <f t="shared" si="7"/>
        <v/>
      </c>
      <c r="J70" s="214"/>
      <c r="K70" s="201"/>
      <c r="L70" s="201"/>
      <c r="M70" s="201"/>
      <c r="N70" s="215"/>
    </row>
    <row r="71" spans="2:14" outlineLevel="1" x14ac:dyDescent="0.25">
      <c r="B71" s="51" t="s">
        <v>147</v>
      </c>
      <c r="C71" s="200"/>
      <c r="D71" s="201"/>
      <c r="E71" s="202"/>
      <c r="F71" s="201"/>
      <c r="G71" s="203"/>
      <c r="H71" s="52" t="str">
        <f t="shared" si="8"/>
        <v/>
      </c>
      <c r="I71" s="52" t="str">
        <f t="shared" si="7"/>
        <v/>
      </c>
      <c r="J71" s="214"/>
      <c r="K71" s="201"/>
      <c r="L71" s="201"/>
      <c r="M71" s="201"/>
      <c r="N71" s="215"/>
    </row>
    <row r="72" spans="2:14" outlineLevel="1" x14ac:dyDescent="0.25">
      <c r="B72" s="51" t="s">
        <v>148</v>
      </c>
      <c r="C72" s="200"/>
      <c r="D72" s="201"/>
      <c r="E72" s="202"/>
      <c r="F72" s="201"/>
      <c r="G72" s="203"/>
      <c r="H72" s="52" t="str">
        <f t="shared" si="8"/>
        <v/>
      </c>
      <c r="I72" s="52" t="str">
        <f t="shared" si="7"/>
        <v/>
      </c>
      <c r="J72" s="214"/>
      <c r="K72" s="201"/>
      <c r="L72" s="201"/>
      <c r="M72" s="201"/>
      <c r="N72" s="215"/>
    </row>
    <row r="73" spans="2:14" outlineLevel="1" x14ac:dyDescent="0.25">
      <c r="B73" s="51" t="s">
        <v>149</v>
      </c>
      <c r="C73" s="200"/>
      <c r="D73" s="201"/>
      <c r="E73" s="202"/>
      <c r="F73" s="201"/>
      <c r="G73" s="203"/>
      <c r="H73" s="52" t="str">
        <f t="shared" si="8"/>
        <v/>
      </c>
      <c r="I73" s="52" t="str">
        <f t="shared" si="7"/>
        <v/>
      </c>
      <c r="J73" s="214"/>
      <c r="K73" s="201"/>
      <c r="L73" s="201"/>
      <c r="M73" s="201"/>
      <c r="N73" s="215"/>
    </row>
    <row r="74" spans="2:14" outlineLevel="1" x14ac:dyDescent="0.25">
      <c r="B74" s="51" t="s">
        <v>150</v>
      </c>
      <c r="C74" s="200"/>
      <c r="D74" s="201"/>
      <c r="E74" s="202"/>
      <c r="F74" s="201"/>
      <c r="G74" s="203"/>
      <c r="H74" s="52" t="str">
        <f t="shared" si="8"/>
        <v/>
      </c>
      <c r="I74" s="52" t="str">
        <f t="shared" si="7"/>
        <v/>
      </c>
      <c r="J74" s="214"/>
      <c r="K74" s="201"/>
      <c r="L74" s="201"/>
      <c r="M74" s="201"/>
      <c r="N74" s="215"/>
    </row>
    <row r="75" spans="2:14" outlineLevel="1" x14ac:dyDescent="0.25">
      <c r="B75" s="51" t="s">
        <v>151</v>
      </c>
      <c r="C75" s="200"/>
      <c r="D75" s="201"/>
      <c r="E75" s="202"/>
      <c r="F75" s="201"/>
      <c r="G75" s="203"/>
      <c r="H75" s="52" t="str">
        <f t="shared" si="8"/>
        <v/>
      </c>
      <c r="I75" s="52" t="str">
        <f t="shared" si="7"/>
        <v/>
      </c>
      <c r="J75" s="214"/>
      <c r="K75" s="201"/>
      <c r="L75" s="201"/>
      <c r="M75" s="201"/>
      <c r="N75" s="215"/>
    </row>
    <row r="76" spans="2:14" ht="15.75" outlineLevel="1" thickBot="1" x14ac:dyDescent="0.3">
      <c r="B76" s="51" t="s">
        <v>152</v>
      </c>
      <c r="C76" s="204"/>
      <c r="D76" s="205"/>
      <c r="E76" s="206"/>
      <c r="F76" s="205"/>
      <c r="G76" s="207"/>
      <c r="H76" s="53" t="str">
        <f t="shared" si="8"/>
        <v/>
      </c>
      <c r="I76" s="53" t="str">
        <f t="shared" si="7"/>
        <v/>
      </c>
      <c r="J76" s="216"/>
      <c r="K76" s="205"/>
      <c r="L76" s="205"/>
      <c r="M76" s="205"/>
      <c r="N76" s="217"/>
    </row>
    <row r="77" spans="2:14" ht="15.75" outlineLevel="1" thickBot="1" x14ac:dyDescent="0.3"/>
    <row r="78" spans="2:14" ht="30" outlineLevel="1" x14ac:dyDescent="0.25">
      <c r="B78" s="48" t="s">
        <v>155</v>
      </c>
      <c r="C78" s="49" t="s">
        <v>134</v>
      </c>
      <c r="D78" s="42" t="s">
        <v>135</v>
      </c>
      <c r="E78" s="42" t="s">
        <v>136</v>
      </c>
      <c r="F78" s="42" t="s">
        <v>137</v>
      </c>
      <c r="G78" s="42" t="s">
        <v>138</v>
      </c>
      <c r="H78" s="50" t="s">
        <v>139</v>
      </c>
      <c r="I78" s="42" t="s">
        <v>140</v>
      </c>
      <c r="J78" s="42" t="s">
        <v>141</v>
      </c>
      <c r="K78" s="42" t="s">
        <v>85</v>
      </c>
      <c r="L78" s="42" t="s">
        <v>88</v>
      </c>
      <c r="M78" s="42" t="s">
        <v>90</v>
      </c>
      <c r="N78" s="43" t="s">
        <v>92</v>
      </c>
    </row>
    <row r="79" spans="2:14" outlineLevel="1" x14ac:dyDescent="0.25">
      <c r="B79" s="51" t="s">
        <v>142</v>
      </c>
      <c r="C79" s="196"/>
      <c r="D79" s="197"/>
      <c r="E79" s="198"/>
      <c r="F79" s="197"/>
      <c r="G79" s="199"/>
      <c r="H79" s="52" t="str">
        <f t="shared" ref="H79:H89" si="9">IF(C79&gt;0,C79/SUM($C$79:$C$89), "")</f>
        <v/>
      </c>
      <c r="I79" s="52" t="str">
        <f t="shared" ref="I79:I89" si="10">IF(C79&gt;0,E79/SUM($E$79:$E$89), "")</f>
        <v/>
      </c>
      <c r="J79" s="212"/>
      <c r="K79" s="197"/>
      <c r="L79" s="197"/>
      <c r="M79" s="197"/>
      <c r="N79" s="213"/>
    </row>
    <row r="80" spans="2:14" outlineLevel="1" x14ac:dyDescent="0.25">
      <c r="B80" s="51" t="s">
        <v>143</v>
      </c>
      <c r="C80" s="200"/>
      <c r="D80" s="201"/>
      <c r="E80" s="202"/>
      <c r="F80" s="201"/>
      <c r="G80" s="203"/>
      <c r="H80" s="52" t="str">
        <f t="shared" si="9"/>
        <v/>
      </c>
      <c r="I80" s="52" t="str">
        <f t="shared" si="10"/>
        <v/>
      </c>
      <c r="J80" s="214"/>
      <c r="K80" s="201"/>
      <c r="L80" s="201"/>
      <c r="M80" s="201"/>
      <c r="N80" s="215"/>
    </row>
    <row r="81" spans="2:14" outlineLevel="1" x14ac:dyDescent="0.25">
      <c r="B81" s="51" t="s">
        <v>144</v>
      </c>
      <c r="C81" s="200"/>
      <c r="D81" s="201"/>
      <c r="E81" s="202"/>
      <c r="F81" s="201"/>
      <c r="G81" s="203"/>
      <c r="H81" s="52" t="str">
        <f t="shared" si="9"/>
        <v/>
      </c>
      <c r="I81" s="52" t="str">
        <f t="shared" si="10"/>
        <v/>
      </c>
      <c r="J81" s="214"/>
      <c r="K81" s="201"/>
      <c r="L81" s="201"/>
      <c r="M81" s="201"/>
      <c r="N81" s="215"/>
    </row>
    <row r="82" spans="2:14" outlineLevel="1" x14ac:dyDescent="0.25">
      <c r="B82" s="51" t="s">
        <v>145</v>
      </c>
      <c r="C82" s="200"/>
      <c r="D82" s="201"/>
      <c r="E82" s="202"/>
      <c r="F82" s="201"/>
      <c r="G82" s="203"/>
      <c r="H82" s="52" t="str">
        <f t="shared" si="9"/>
        <v/>
      </c>
      <c r="I82" s="52" t="str">
        <f t="shared" si="10"/>
        <v/>
      </c>
      <c r="J82" s="214"/>
      <c r="K82" s="201"/>
      <c r="L82" s="201"/>
      <c r="M82" s="201"/>
      <c r="N82" s="215"/>
    </row>
    <row r="83" spans="2:14" outlineLevel="1" x14ac:dyDescent="0.25">
      <c r="B83" s="51" t="s">
        <v>146</v>
      </c>
      <c r="C83" s="200"/>
      <c r="D83" s="201"/>
      <c r="E83" s="202"/>
      <c r="F83" s="201"/>
      <c r="G83" s="203"/>
      <c r="H83" s="52" t="str">
        <f t="shared" si="9"/>
        <v/>
      </c>
      <c r="I83" s="52" t="str">
        <f t="shared" si="10"/>
        <v/>
      </c>
      <c r="J83" s="214"/>
      <c r="K83" s="201"/>
      <c r="L83" s="201"/>
      <c r="M83" s="201"/>
      <c r="N83" s="215"/>
    </row>
    <row r="84" spans="2:14" outlineLevel="1" x14ac:dyDescent="0.25">
      <c r="B84" s="51" t="s">
        <v>147</v>
      </c>
      <c r="C84" s="200"/>
      <c r="D84" s="201"/>
      <c r="E84" s="202"/>
      <c r="F84" s="201"/>
      <c r="G84" s="203"/>
      <c r="H84" s="52" t="str">
        <f t="shared" si="9"/>
        <v/>
      </c>
      <c r="I84" s="52" t="str">
        <f>IF(C84&gt;0,E84/SUM($E$79:$E$89), "")</f>
        <v/>
      </c>
      <c r="J84" s="214"/>
      <c r="K84" s="201"/>
      <c r="L84" s="201"/>
      <c r="M84" s="201"/>
      <c r="N84" s="215"/>
    </row>
    <row r="85" spans="2:14" outlineLevel="1" x14ac:dyDescent="0.25">
      <c r="B85" s="51" t="s">
        <v>148</v>
      </c>
      <c r="C85" s="200"/>
      <c r="D85" s="201"/>
      <c r="E85" s="202"/>
      <c r="F85" s="201"/>
      <c r="G85" s="203"/>
      <c r="H85" s="52" t="str">
        <f t="shared" si="9"/>
        <v/>
      </c>
      <c r="I85" s="52" t="str">
        <f t="shared" si="10"/>
        <v/>
      </c>
      <c r="J85" s="214"/>
      <c r="K85" s="201"/>
      <c r="L85" s="201"/>
      <c r="M85" s="201"/>
      <c r="N85" s="215"/>
    </row>
    <row r="86" spans="2:14" outlineLevel="1" x14ac:dyDescent="0.25">
      <c r="B86" s="51" t="s">
        <v>149</v>
      </c>
      <c r="C86" s="200"/>
      <c r="D86" s="201"/>
      <c r="E86" s="202"/>
      <c r="F86" s="201"/>
      <c r="G86" s="203"/>
      <c r="H86" s="52" t="str">
        <f t="shared" si="9"/>
        <v/>
      </c>
      <c r="I86" s="52" t="str">
        <f t="shared" si="10"/>
        <v/>
      </c>
      <c r="J86" s="214"/>
      <c r="K86" s="201"/>
      <c r="L86" s="201"/>
      <c r="M86" s="201"/>
      <c r="N86" s="215"/>
    </row>
    <row r="87" spans="2:14" outlineLevel="1" x14ac:dyDescent="0.25">
      <c r="B87" s="51" t="s">
        <v>150</v>
      </c>
      <c r="C87" s="200"/>
      <c r="D87" s="201"/>
      <c r="E87" s="202"/>
      <c r="F87" s="201"/>
      <c r="G87" s="203"/>
      <c r="H87" s="52" t="str">
        <f t="shared" si="9"/>
        <v/>
      </c>
      <c r="I87" s="52" t="str">
        <f t="shared" si="10"/>
        <v/>
      </c>
      <c r="J87" s="214"/>
      <c r="K87" s="201"/>
      <c r="L87" s="201"/>
      <c r="M87" s="201"/>
      <c r="N87" s="215"/>
    </row>
    <row r="88" spans="2:14" outlineLevel="1" x14ac:dyDescent="0.25">
      <c r="B88" s="51" t="s">
        <v>151</v>
      </c>
      <c r="C88" s="200"/>
      <c r="D88" s="201"/>
      <c r="E88" s="202"/>
      <c r="F88" s="201"/>
      <c r="G88" s="203"/>
      <c r="H88" s="52" t="str">
        <f t="shared" si="9"/>
        <v/>
      </c>
      <c r="I88" s="52" t="str">
        <f t="shared" si="10"/>
        <v/>
      </c>
      <c r="J88" s="214"/>
      <c r="K88" s="201"/>
      <c r="L88" s="201"/>
      <c r="M88" s="201"/>
      <c r="N88" s="215"/>
    </row>
    <row r="89" spans="2:14" ht="15.75" outlineLevel="1" thickBot="1" x14ac:dyDescent="0.3">
      <c r="B89" s="51" t="s">
        <v>152</v>
      </c>
      <c r="C89" s="204"/>
      <c r="D89" s="205"/>
      <c r="E89" s="206"/>
      <c r="F89" s="205"/>
      <c r="G89" s="207"/>
      <c r="H89" s="53" t="str">
        <f t="shared" si="9"/>
        <v/>
      </c>
      <c r="I89" s="53" t="str">
        <f t="shared" si="10"/>
        <v/>
      </c>
      <c r="J89" s="216"/>
      <c r="K89" s="205"/>
      <c r="L89" s="205"/>
      <c r="M89" s="205"/>
      <c r="N89" s="217"/>
    </row>
  </sheetData>
  <mergeCells count="13">
    <mergeCell ref="B37:O37"/>
    <mergeCell ref="Y5:AF5"/>
    <mergeCell ref="A8:A27"/>
    <mergeCell ref="A4:A5"/>
    <mergeCell ref="B4:B5"/>
    <mergeCell ref="L4:X4"/>
    <mergeCell ref="S5:V5"/>
    <mergeCell ref="W5:X5"/>
    <mergeCell ref="B29:O29"/>
    <mergeCell ref="C4:K4"/>
    <mergeCell ref="C5:K5"/>
    <mergeCell ref="L5:R5"/>
    <mergeCell ref="C9:K27"/>
  </mergeCells>
  <phoneticPr fontId="5" type="noConversion"/>
  <dataValidations count="1">
    <dataValidation type="list" allowBlank="1" showInputMessage="1" showErrorMessage="1" sqref="D40:D50 D53:D63 D79:D89 D66:D76" xr:uid="{AEDA3083-4820-FA4F-9ACA-9A86D392B0F8}">
      <formula1>"Metric Tonne, Cubic Meter"</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339BCAFC-C998-435F-B913-F6C28905E7C7}">
          <x14:formula1>
            <xm:f>References!$O$20:$O$21</xm:f>
          </x14:formula1>
          <xm:sqref>E8</xm:sqref>
        </x14:dataValidation>
        <x14:dataValidation type="list" allowBlank="1" showInputMessage="1" showErrorMessage="1" xr:uid="{7ED4D3B7-FA9B-4F85-897D-B276B0D99842}">
          <x14:formula1>
            <xm:f>References!$W$20:$W$24</xm:f>
          </x14:formula1>
          <xm:sqref>X8:X27 K8</xm:sqref>
        </x14:dataValidation>
        <x14:dataValidation type="list" allowBlank="1" showInputMessage="1" showErrorMessage="1" xr:uid="{D18867AC-C817-8540-9633-C28792264EC8}">
          <x14:formula1>
            <xm:f>References!$C$20:$C$21</xm:f>
          </x14:formula1>
          <xm:sqref>C32:C35</xm:sqref>
        </x14:dataValidation>
        <x14:dataValidation type="list" allowBlank="1" showInputMessage="1" showErrorMessage="1" xr:uid="{86A09F93-43F4-9945-8FDD-F63428CAF040}">
          <x14:formula1>
            <xm:f>References!$V$20:$V$33</xm:f>
          </x14:formula1>
          <xm:sqref>E32:E35</xm:sqref>
        </x14:dataValidation>
        <x14:dataValidation type="list" allowBlank="1" showInputMessage="1" showErrorMessage="1" xr:uid="{2DF20DA5-02DD-1E45-81CC-D503AD2F0E56}">
          <x14:formula1>
            <xm:f>References!$U$20:$U$127</xm:f>
          </x14:formula1>
          <xm:sqref>K40:K50 K66:K76 K79:K89 K53:K63</xm:sqref>
        </x14:dataValidation>
        <x14:dataValidation type="list" allowBlank="1" showInputMessage="1" showErrorMessage="1" xr:uid="{96A5A821-B6AD-8246-94F1-AF6C72B4C235}">
          <x14:formula1>
            <xm:f>References!$Q$20:$Q$24</xm:f>
          </x14:formula1>
          <xm:sqref>N40:N50 N66:N76 M32:M35 N53:N63 N79:N89</xm:sqref>
        </x14:dataValidation>
        <x14:dataValidation type="list" allowBlank="1" showInputMessage="1" showErrorMessage="1" xr:uid="{D4485687-7DDD-40DA-B1E7-EBE77CBDD4DA}">
          <x14:formula1>
            <xm:f>References!$T$20:$T$31</xm:f>
          </x14:formula1>
          <xm:sqref>I8</xm:sqref>
        </x14:dataValidation>
        <x14:dataValidation type="list" allowBlank="1" showInputMessage="1" showErrorMessage="1" xr:uid="{01C32271-4F83-B743-B640-F8424D3FB500}">
          <x14:formula1>
            <xm:f>References!$B$20:$B$31</xm:f>
          </x14:formula1>
          <xm:sqref>S6</xm:sqref>
        </x14:dataValidation>
        <x14:dataValidation type="list" allowBlank="1" showInputMessage="1" showErrorMessage="1" xr:uid="{86EFF9A2-2084-0148-9795-4AA3317ADF62}">
          <x14:formula1>
            <xm:f>References!$B$33:$B$44</xm:f>
          </x14:formula1>
          <xm:sqref>T6</xm:sqref>
        </x14:dataValidation>
        <x14:dataValidation type="list" allowBlank="1" showInputMessage="1" showErrorMessage="1" xr:uid="{72F66B25-3ADD-924F-A17E-F5E6A8F9AA76}">
          <x14:formula1>
            <xm:f>References!$B$46:$B$57</xm:f>
          </x14:formula1>
          <xm:sqref>U6</xm:sqref>
        </x14:dataValidation>
        <x14:dataValidation type="list" allowBlank="1" showInputMessage="1" showErrorMessage="1" xr:uid="{7A82DBBF-AB46-4C9A-BD6D-E8075C366A69}">
          <x14:formula1>
            <xm:f>References!$B$59:$B$70</xm:f>
          </x14:formula1>
          <xm:sqref>V6:W6</xm:sqref>
        </x14:dataValidation>
        <x14:dataValidation type="list" allowBlank="1" showInputMessage="1" showErrorMessage="1" xr:uid="{61017127-E38E-614E-942E-8E47DC689E05}">
          <x14:formula1>
            <xm:f>References!$E$21:$E$30</xm:f>
          </x14:formula1>
          <xm:sqref>D32:D35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C863-01B5-4667-897C-4C0A5D60FD14}">
  <sheetPr>
    <tabColor theme="2"/>
  </sheetPr>
  <dimension ref="A2:Y271"/>
  <sheetViews>
    <sheetView showGridLines="0" zoomScale="70" zoomScaleNormal="70" workbookViewId="0">
      <selection activeCell="B14" sqref="B14"/>
    </sheetView>
  </sheetViews>
  <sheetFormatPr defaultColWidth="8.85546875" defaultRowHeight="15" outlineLevelRow="1" x14ac:dyDescent="0.25"/>
  <cols>
    <col min="1" max="1" width="10.28515625" style="31" customWidth="1"/>
    <col min="2" max="6" width="35.7109375" style="31" customWidth="1"/>
    <col min="7" max="9" width="8.85546875" style="31" customWidth="1"/>
    <col min="10" max="10" width="10.42578125" style="31" customWidth="1"/>
    <col min="11" max="11" width="8.85546875" style="31" customWidth="1"/>
    <col min="12" max="19" width="8.85546875" style="31"/>
    <col min="20" max="20" width="21.7109375" style="31" customWidth="1"/>
    <col min="21" max="21" width="95.42578125" style="31" customWidth="1"/>
    <col min="22" max="22" width="87.7109375" style="31" customWidth="1"/>
    <col min="23" max="23" width="27.42578125" style="31" customWidth="1"/>
    <col min="24" max="24" width="8.85546875" style="31"/>
    <col min="25" max="25" width="51.140625" style="31" bestFit="1" customWidth="1"/>
    <col min="26" max="16384" width="8.85546875" style="31"/>
  </cols>
  <sheetData>
    <row r="2" spans="1:20" ht="19.5" thickBot="1" x14ac:dyDescent="0.3">
      <c r="B2" s="61" t="s">
        <v>156</v>
      </c>
      <c r="C2" s="61"/>
      <c r="D2" s="61"/>
      <c r="E2" s="61"/>
      <c r="F2" s="61"/>
      <c r="G2" s="61"/>
      <c r="H2" s="61"/>
      <c r="I2" s="61"/>
      <c r="J2" s="61"/>
      <c r="K2" s="61"/>
      <c r="L2" s="61"/>
      <c r="M2" s="61"/>
      <c r="N2" s="61"/>
      <c r="O2" s="61"/>
      <c r="P2" s="61"/>
      <c r="Q2" s="61"/>
      <c r="R2" s="61"/>
      <c r="S2" s="61"/>
      <c r="T2" s="61"/>
    </row>
    <row r="3" spans="1:20" ht="15.75" thickBot="1" x14ac:dyDescent="0.3">
      <c r="G3" s="62"/>
      <c r="H3" s="62"/>
    </row>
    <row r="4" spans="1:20" x14ac:dyDescent="0.25">
      <c r="A4" s="63"/>
      <c r="B4" s="63"/>
      <c r="C4" s="320" t="s">
        <v>156</v>
      </c>
      <c r="D4" s="321"/>
      <c r="E4" s="322" t="s">
        <v>157</v>
      </c>
      <c r="F4" s="323"/>
    </row>
    <row r="5" spans="1:20" x14ac:dyDescent="0.25">
      <c r="C5" s="64" t="s">
        <v>158</v>
      </c>
      <c r="D5" s="65" t="s">
        <v>159</v>
      </c>
      <c r="E5" s="66" t="s">
        <v>160</v>
      </c>
      <c r="F5" s="67" t="s">
        <v>161</v>
      </c>
    </row>
    <row r="6" spans="1:20" x14ac:dyDescent="0.25">
      <c r="B6" s="68" t="s">
        <v>47</v>
      </c>
      <c r="C6" s="64" t="s">
        <v>162</v>
      </c>
      <c r="D6" s="65" t="s">
        <v>163</v>
      </c>
      <c r="E6" s="66" t="s">
        <v>128</v>
      </c>
      <c r="F6" s="69" t="s">
        <v>164</v>
      </c>
    </row>
    <row r="7" spans="1:20" x14ac:dyDescent="0.25">
      <c r="B7" s="31" t="s">
        <v>165</v>
      </c>
      <c r="C7" s="70">
        <v>91.60123456790123</v>
      </c>
      <c r="D7" s="52">
        <v>78.10123456790123</v>
      </c>
      <c r="E7" s="71">
        <v>4.0500000000000001E-2</v>
      </c>
      <c r="F7" s="72">
        <v>13.5</v>
      </c>
    </row>
    <row r="8" spans="1:20" x14ac:dyDescent="0.25">
      <c r="B8" s="31" t="s">
        <v>112</v>
      </c>
      <c r="C8" s="70">
        <v>91.251219512195121</v>
      </c>
      <c r="D8" s="52">
        <v>78.051219512195118</v>
      </c>
      <c r="E8" s="71">
        <v>4.1000000000000002E-2</v>
      </c>
      <c r="F8" s="72">
        <v>13.2</v>
      </c>
    </row>
    <row r="9" spans="1:20" x14ac:dyDescent="0.25">
      <c r="B9" s="31" t="s">
        <v>113</v>
      </c>
      <c r="C9" s="70">
        <v>90.631850117096022</v>
      </c>
      <c r="D9" s="52">
        <v>76.231850117096016</v>
      </c>
      <c r="E9" s="71">
        <v>4.2700000000000002E-2</v>
      </c>
      <c r="F9" s="72">
        <v>14.4</v>
      </c>
    </row>
    <row r="10" spans="1:20" x14ac:dyDescent="0.25">
      <c r="B10" s="31" t="s">
        <v>166</v>
      </c>
      <c r="C10" s="70">
        <v>91.02538391038695</v>
      </c>
      <c r="D10" s="52">
        <v>72.52538391038695</v>
      </c>
      <c r="E10" s="71">
        <v>4.9099999999999998E-2</v>
      </c>
      <c r="F10" s="72">
        <v>18.5</v>
      </c>
    </row>
    <row r="11" spans="1:20" x14ac:dyDescent="0.25">
      <c r="B11" s="31" t="s">
        <v>167</v>
      </c>
      <c r="C11" s="70">
        <v>83.834102851323834</v>
      </c>
      <c r="D11" s="52">
        <v>65.334102851323834</v>
      </c>
      <c r="E11" s="71">
        <v>4.9099999999999998E-2</v>
      </c>
      <c r="F11" s="72">
        <v>18.5</v>
      </c>
    </row>
    <row r="12" spans="1:20" x14ac:dyDescent="0.25">
      <c r="B12" s="31" t="s">
        <v>168</v>
      </c>
      <c r="C12" s="70">
        <v>76.129158859470479</v>
      </c>
      <c r="D12" s="52">
        <v>57.629158859470479</v>
      </c>
      <c r="E12" s="71">
        <v>4.9099999999999998E-2</v>
      </c>
      <c r="F12" s="72">
        <v>18.5</v>
      </c>
    </row>
    <row r="13" spans="1:20" x14ac:dyDescent="0.25">
      <c r="B13" s="31" t="s">
        <v>169</v>
      </c>
      <c r="C13" s="70">
        <v>88.457069246435864</v>
      </c>
      <c r="D13" s="52">
        <v>69.957069246435864</v>
      </c>
      <c r="E13" s="71">
        <v>4.9099999999999998E-2</v>
      </c>
      <c r="F13" s="72">
        <v>18.5</v>
      </c>
    </row>
    <row r="14" spans="1:20" x14ac:dyDescent="0.25">
      <c r="B14" s="31" t="s">
        <v>718</v>
      </c>
      <c r="C14" s="70">
        <v>75.101832993890028</v>
      </c>
      <c r="D14" s="52">
        <v>56.601832993890021</v>
      </c>
      <c r="E14" s="71">
        <v>4.9099999999999998E-2</v>
      </c>
      <c r="F14" s="72">
        <v>18.5</v>
      </c>
    </row>
    <row r="15" spans="1:20" x14ac:dyDescent="0.25">
      <c r="B15" s="31" t="s">
        <v>729</v>
      </c>
      <c r="C15" s="265">
        <v>123.56451612903226</v>
      </c>
      <c r="D15" s="266">
        <v>2.5645161290322562</v>
      </c>
      <c r="E15" s="85">
        <v>1.8599999999999998E-2</v>
      </c>
      <c r="F15" s="267">
        <v>121</v>
      </c>
    </row>
    <row r="16" spans="1:20" ht="15.75" thickBot="1" x14ac:dyDescent="0.3">
      <c r="B16" s="31" t="s">
        <v>170</v>
      </c>
      <c r="C16" s="73">
        <v>102.79246231155778</v>
      </c>
      <c r="D16" s="53">
        <v>71.492462311557787</v>
      </c>
      <c r="E16" s="74">
        <v>1.9900000000000001E-2</v>
      </c>
      <c r="F16" s="75">
        <v>31.3</v>
      </c>
    </row>
    <row r="17" spans="2:25" x14ac:dyDescent="0.25">
      <c r="N17" s="76"/>
    </row>
    <row r="19" spans="2:25" outlineLevel="1" x14ac:dyDescent="0.25">
      <c r="B19" s="324" t="s">
        <v>171</v>
      </c>
      <c r="C19" s="325"/>
      <c r="D19" s="325"/>
      <c r="E19" s="325"/>
      <c r="F19" s="325"/>
      <c r="G19" s="325"/>
      <c r="H19" s="325"/>
      <c r="I19" s="325"/>
      <c r="J19" s="325"/>
      <c r="K19" s="325"/>
      <c r="L19" s="325"/>
      <c r="M19" s="325"/>
      <c r="N19" s="325"/>
      <c r="O19" s="325"/>
      <c r="P19" s="325"/>
      <c r="Q19" s="325"/>
      <c r="R19" s="325"/>
      <c r="S19" s="325"/>
      <c r="T19" s="325"/>
      <c r="U19" s="325"/>
      <c r="V19" s="325"/>
      <c r="W19" s="325"/>
      <c r="X19" s="325"/>
      <c r="Y19" s="326"/>
    </row>
    <row r="20" spans="2:25" ht="15.75" outlineLevel="1" x14ac:dyDescent="0.25">
      <c r="B20" s="95" t="s">
        <v>165</v>
      </c>
      <c r="C20" s="31" t="s">
        <v>172</v>
      </c>
      <c r="D20" s="31" t="s">
        <v>173</v>
      </c>
      <c r="E20" s="31" t="s">
        <v>174</v>
      </c>
      <c r="F20" s="31" t="s">
        <v>175</v>
      </c>
      <c r="G20" s="31" t="s">
        <v>176</v>
      </c>
      <c r="J20" s="31" t="s">
        <v>177</v>
      </c>
      <c r="L20" s="31" t="s">
        <v>178</v>
      </c>
      <c r="N20" s="31" t="s">
        <v>179</v>
      </c>
      <c r="O20" s="31" t="s">
        <v>180</v>
      </c>
      <c r="Q20" s="31" t="s">
        <v>181</v>
      </c>
      <c r="T20" s="31" t="s">
        <v>182</v>
      </c>
      <c r="U20" s="127" t="s">
        <v>183</v>
      </c>
      <c r="V20" s="31" t="s">
        <v>131</v>
      </c>
      <c r="W20" s="31" t="s">
        <v>184</v>
      </c>
      <c r="X20" s="4" t="s">
        <v>185</v>
      </c>
      <c r="Y20" s="128" t="s">
        <v>186</v>
      </c>
    </row>
    <row r="21" spans="2:25" ht="15.75" outlineLevel="1" x14ac:dyDescent="0.25">
      <c r="B21" s="77" t="s">
        <v>112</v>
      </c>
      <c r="C21" s="31" t="s">
        <v>130</v>
      </c>
      <c r="D21" s="31" t="s">
        <v>187</v>
      </c>
      <c r="E21" s="31" t="str">
        <f>+B20</f>
        <v>HFO</v>
      </c>
      <c r="F21" s="31" t="b">
        <v>1</v>
      </c>
      <c r="G21" s="31" t="s">
        <v>188</v>
      </c>
      <c r="H21" s="31">
        <v>1000000</v>
      </c>
      <c r="J21" s="31">
        <v>0</v>
      </c>
      <c r="L21" s="31" t="str">
        <f>IF(ISERROR(MATCH('DQ Template'!S6,$B$30:$B$39,0)),'DQ Template'!S6,"")</f>
        <v/>
      </c>
      <c r="N21" s="31">
        <v>2</v>
      </c>
      <c r="O21" s="31" t="s">
        <v>119</v>
      </c>
      <c r="Q21" s="31" t="s">
        <v>189</v>
      </c>
      <c r="T21" s="31" t="s">
        <v>190</v>
      </c>
      <c r="U21" s="127" t="s">
        <v>191</v>
      </c>
      <c r="V21" s="31" t="s">
        <v>192</v>
      </c>
      <c r="W21" s="31" t="s">
        <v>193</v>
      </c>
      <c r="X21" s="4" t="s">
        <v>194</v>
      </c>
      <c r="Y21" s="128" t="s">
        <v>106</v>
      </c>
    </row>
    <row r="22" spans="2:25" ht="15.75" outlineLevel="1" x14ac:dyDescent="0.25">
      <c r="B22" s="77" t="s">
        <v>113</v>
      </c>
      <c r="E22" s="31" t="str">
        <f t="shared" ref="E22:E28" si="0">+B21</f>
        <v>LFO</v>
      </c>
      <c r="F22" s="31" t="b">
        <v>0</v>
      </c>
      <c r="G22" s="31" t="s">
        <v>195</v>
      </c>
      <c r="H22" s="31">
        <v>1000000</v>
      </c>
      <c r="J22" s="31" t="str">
        <f>"N/A"</f>
        <v>N/A</v>
      </c>
      <c r="L22" s="31" t="str">
        <f>IF(ISERROR(MATCH('DQ Template'!T6,$B$30:$B$39,0)),'DQ Template'!T6,"")</f>
        <v/>
      </c>
      <c r="O22" s="31" t="s">
        <v>196</v>
      </c>
      <c r="Q22" s="31" t="s">
        <v>132</v>
      </c>
      <c r="T22" s="31" t="s">
        <v>197</v>
      </c>
      <c r="U22" s="127" t="s">
        <v>198</v>
      </c>
      <c r="V22" s="31" t="s">
        <v>199</v>
      </c>
      <c r="W22" s="31" t="s">
        <v>122</v>
      </c>
      <c r="X22" s="4" t="s">
        <v>200</v>
      </c>
      <c r="Y22" s="128"/>
    </row>
    <row r="23" spans="2:25" ht="15.75" outlineLevel="1" x14ac:dyDescent="0.25">
      <c r="B23" s="77" t="s">
        <v>166</v>
      </c>
      <c r="E23" s="31" t="str">
        <f t="shared" si="0"/>
        <v>MGO</v>
      </c>
      <c r="L23" s="31" t="str">
        <f>IF(ISERROR(MATCH('DQ Template'!U6,$B$30:$B$39,0)),'DQ Template'!U6,"")</f>
        <v/>
      </c>
      <c r="O23" s="31" t="s">
        <v>201</v>
      </c>
      <c r="Q23" s="31" t="s">
        <v>202</v>
      </c>
      <c r="T23" s="31" t="s">
        <v>120</v>
      </c>
      <c r="U23" s="127" t="s">
        <v>203</v>
      </c>
      <c r="V23" s="31" t="s">
        <v>204</v>
      </c>
      <c r="W23" s="31" t="s">
        <v>121</v>
      </c>
      <c r="X23" s="4" t="s">
        <v>205</v>
      </c>
      <c r="Y23" s="128"/>
    </row>
    <row r="24" spans="2:25" ht="15.75" outlineLevel="1" x14ac:dyDescent="0.25">
      <c r="B24" s="77" t="s">
        <v>167</v>
      </c>
      <c r="E24" s="31" t="str">
        <f t="shared" si="0"/>
        <v>LNG otto medium speed​</v>
      </c>
      <c r="T24" s="31" t="s">
        <v>206</v>
      </c>
      <c r="U24" s="127" t="s">
        <v>207</v>
      </c>
      <c r="V24" s="31" t="s">
        <v>208</v>
      </c>
      <c r="W24" s="31" t="s">
        <v>209</v>
      </c>
      <c r="X24" s="4" t="s">
        <v>210</v>
      </c>
      <c r="Y24" s="128"/>
    </row>
    <row r="25" spans="2:25" ht="15.75" outlineLevel="1" x14ac:dyDescent="0.25">
      <c r="B25" s="77" t="s">
        <v>168</v>
      </c>
      <c r="E25" s="31" t="str">
        <f t="shared" si="0"/>
        <v>LNG otto slow speed​</v>
      </c>
      <c r="T25" s="31" t="s">
        <v>211</v>
      </c>
      <c r="U25" s="129" t="s">
        <v>212</v>
      </c>
      <c r="V25" s="31" t="s">
        <v>213</v>
      </c>
      <c r="X25" s="4" t="s">
        <v>214</v>
      </c>
      <c r="Y25" s="128"/>
    </row>
    <row r="26" spans="2:25" ht="15.75" outlineLevel="1" x14ac:dyDescent="0.25">
      <c r="B26" s="77" t="s">
        <v>169</v>
      </c>
      <c r="E26" s="31" t="str">
        <f t="shared" si="0"/>
        <v>LNG diesel slow speed</v>
      </c>
      <c r="T26" s="31" t="s">
        <v>215</v>
      </c>
      <c r="U26" s="129" t="s">
        <v>216</v>
      </c>
      <c r="V26" s="31" t="s">
        <v>217</v>
      </c>
      <c r="X26" s="4" t="s">
        <v>218</v>
      </c>
      <c r="Y26" s="128"/>
    </row>
    <row r="27" spans="2:25" ht="15.75" outlineLevel="1" x14ac:dyDescent="0.25">
      <c r="B27" s="77" t="s">
        <v>718</v>
      </c>
      <c r="E27" s="31" t="str">
        <f t="shared" si="0"/>
        <v>LNG Lean-burn spark ignited (LBSI)</v>
      </c>
      <c r="T27" s="31" t="s">
        <v>219</v>
      </c>
      <c r="U27" s="129" t="s">
        <v>220</v>
      </c>
      <c r="V27" s="31" t="s">
        <v>221</v>
      </c>
      <c r="X27" s="4" t="s">
        <v>222</v>
      </c>
      <c r="Y27" s="128"/>
    </row>
    <row r="28" spans="2:25" ht="15.75" outlineLevel="1" x14ac:dyDescent="0.25">
      <c r="B28" s="77" t="s">
        <v>729</v>
      </c>
      <c r="E28" s="31" t="str">
        <f t="shared" si="0"/>
        <v>LNG Boiler</v>
      </c>
      <c r="T28" s="31" t="s">
        <v>223</v>
      </c>
      <c r="U28" s="129" t="s">
        <v>224</v>
      </c>
      <c r="V28" s="31" t="s">
        <v>225</v>
      </c>
      <c r="X28" s="4" t="s">
        <v>226</v>
      </c>
      <c r="Y28" s="128"/>
    </row>
    <row r="29" spans="2:25" ht="15.75" outlineLevel="1" x14ac:dyDescent="0.25">
      <c r="B29" s="77" t="s">
        <v>170</v>
      </c>
      <c r="E29" s="31" t="s">
        <v>729</v>
      </c>
      <c r="T29" s="31" t="s">
        <v>227</v>
      </c>
      <c r="U29" s="129" t="s">
        <v>228</v>
      </c>
      <c r="V29" s="31" t="s">
        <v>229</v>
      </c>
      <c r="X29" s="4" t="s">
        <v>230</v>
      </c>
      <c r="Y29" s="128"/>
    </row>
    <row r="30" spans="2:25" ht="15.75" outlineLevel="1" x14ac:dyDescent="0.25">
      <c r="B30" s="77" t="s">
        <v>133</v>
      </c>
      <c r="E30" s="31" t="str">
        <f>+B29</f>
        <v>Methanol</v>
      </c>
      <c r="T30" s="31" t="s">
        <v>232</v>
      </c>
      <c r="U30" s="129" t="s">
        <v>233</v>
      </c>
      <c r="V30" s="31" t="s">
        <v>234</v>
      </c>
      <c r="X30" s="4" t="s">
        <v>235</v>
      </c>
      <c r="Y30" s="128"/>
    </row>
    <row r="31" spans="2:25" ht="15.75" outlineLevel="1" x14ac:dyDescent="0.25">
      <c r="B31" s="77" t="s">
        <v>7</v>
      </c>
      <c r="E31" s="31" t="s">
        <v>231</v>
      </c>
      <c r="T31" s="31" t="s">
        <v>236</v>
      </c>
      <c r="U31" s="129" t="s">
        <v>237</v>
      </c>
      <c r="V31" s="31" t="s">
        <v>238</v>
      </c>
      <c r="X31" s="4" t="s">
        <v>239</v>
      </c>
      <c r="Y31" s="128"/>
    </row>
    <row r="32" spans="2:25" ht="15.75" outlineLevel="1" x14ac:dyDescent="0.25">
      <c r="B32" s="77"/>
      <c r="E32" s="130" t="s">
        <v>7</v>
      </c>
      <c r="U32" s="129" t="s">
        <v>240</v>
      </c>
      <c r="V32" s="31" t="s">
        <v>241</v>
      </c>
      <c r="X32" s="4" t="s">
        <v>242</v>
      </c>
      <c r="Y32" s="128"/>
    </row>
    <row r="33" spans="2:25" ht="15.75" outlineLevel="1" x14ac:dyDescent="0.25">
      <c r="B33" s="77" t="s">
        <v>165</v>
      </c>
      <c r="U33" s="129" t="s">
        <v>243</v>
      </c>
      <c r="V33" s="31" t="s">
        <v>244</v>
      </c>
      <c r="X33" s="4" t="s">
        <v>245</v>
      </c>
      <c r="Y33" s="128"/>
    </row>
    <row r="34" spans="2:25" ht="15.75" outlineLevel="1" x14ac:dyDescent="0.25">
      <c r="B34" s="77" t="s">
        <v>112</v>
      </c>
      <c r="U34" s="129" t="s">
        <v>246</v>
      </c>
      <c r="X34" s="4" t="s">
        <v>247</v>
      </c>
      <c r="Y34" s="128"/>
    </row>
    <row r="35" spans="2:25" ht="15.75" outlineLevel="1" x14ac:dyDescent="0.25">
      <c r="B35" s="77" t="s">
        <v>113</v>
      </c>
      <c r="U35" s="129" t="s">
        <v>248</v>
      </c>
      <c r="X35" s="4" t="s">
        <v>249</v>
      </c>
      <c r="Y35" s="128"/>
    </row>
    <row r="36" spans="2:25" ht="15.75" outlineLevel="1" x14ac:dyDescent="0.25">
      <c r="B36" s="77" t="s">
        <v>166</v>
      </c>
      <c r="U36" s="129" t="s">
        <v>250</v>
      </c>
      <c r="X36" s="4" t="s">
        <v>251</v>
      </c>
      <c r="Y36" s="128"/>
    </row>
    <row r="37" spans="2:25" ht="15.75" outlineLevel="1" x14ac:dyDescent="0.25">
      <c r="B37" s="77" t="s">
        <v>167</v>
      </c>
      <c r="U37" s="129" t="s">
        <v>252</v>
      </c>
      <c r="X37" s="4" t="s">
        <v>253</v>
      </c>
      <c r="Y37" s="128"/>
    </row>
    <row r="38" spans="2:25" ht="15.75" outlineLevel="1" x14ac:dyDescent="0.25">
      <c r="B38" s="77" t="s">
        <v>168</v>
      </c>
      <c r="U38" s="129" t="s">
        <v>254</v>
      </c>
      <c r="X38" s="4" t="s">
        <v>255</v>
      </c>
      <c r="Y38" s="128"/>
    </row>
    <row r="39" spans="2:25" ht="15.75" outlineLevel="1" x14ac:dyDescent="0.25">
      <c r="B39" s="77" t="s">
        <v>169</v>
      </c>
      <c r="U39" s="129" t="s">
        <v>256</v>
      </c>
      <c r="X39" s="4" t="s">
        <v>257</v>
      </c>
      <c r="Y39" s="128"/>
    </row>
    <row r="40" spans="2:25" ht="15.75" outlineLevel="1" x14ac:dyDescent="0.25">
      <c r="B40" s="77" t="s">
        <v>718</v>
      </c>
      <c r="U40" s="129" t="s">
        <v>258</v>
      </c>
      <c r="X40" s="4" t="s">
        <v>259</v>
      </c>
      <c r="Y40" s="128"/>
    </row>
    <row r="41" spans="2:25" ht="15.75" outlineLevel="1" x14ac:dyDescent="0.25">
      <c r="B41" s="77" t="s">
        <v>729</v>
      </c>
      <c r="U41" s="129" t="s">
        <v>260</v>
      </c>
      <c r="X41" s="4" t="s">
        <v>261</v>
      </c>
      <c r="Y41" s="128"/>
    </row>
    <row r="42" spans="2:25" ht="15.75" outlineLevel="1" x14ac:dyDescent="0.25">
      <c r="B42" s="77" t="s">
        <v>170</v>
      </c>
      <c r="U42" s="129" t="s">
        <v>262</v>
      </c>
      <c r="X42" s="4" t="s">
        <v>263</v>
      </c>
      <c r="Y42" s="128"/>
    </row>
    <row r="43" spans="2:25" ht="15.75" outlineLevel="1" x14ac:dyDescent="0.25">
      <c r="B43" s="77" t="s">
        <v>153</v>
      </c>
      <c r="U43" s="129" t="s">
        <v>264</v>
      </c>
      <c r="X43" s="4" t="s">
        <v>265</v>
      </c>
      <c r="Y43" s="128"/>
    </row>
    <row r="44" spans="2:25" ht="15.75" outlineLevel="1" x14ac:dyDescent="0.25">
      <c r="B44" s="77" t="s">
        <v>7</v>
      </c>
      <c r="U44" s="129" t="s">
        <v>266</v>
      </c>
      <c r="X44" s="4" t="s">
        <v>267</v>
      </c>
      <c r="Y44" s="128"/>
    </row>
    <row r="45" spans="2:25" ht="15.75" outlineLevel="1" x14ac:dyDescent="0.25">
      <c r="B45" s="77"/>
      <c r="U45" s="129" t="s">
        <v>268</v>
      </c>
      <c r="X45" s="4" t="s">
        <v>269</v>
      </c>
      <c r="Y45" s="128"/>
    </row>
    <row r="46" spans="2:25" ht="15.75" outlineLevel="1" x14ac:dyDescent="0.25">
      <c r="B46" s="77" t="s">
        <v>165</v>
      </c>
      <c r="U46" s="129" t="s">
        <v>270</v>
      </c>
      <c r="X46" s="4" t="s">
        <v>271</v>
      </c>
      <c r="Y46" s="128"/>
    </row>
    <row r="47" spans="2:25" ht="15.75" outlineLevel="1" x14ac:dyDescent="0.25">
      <c r="B47" s="77" t="s">
        <v>112</v>
      </c>
      <c r="U47" s="129" t="s">
        <v>272</v>
      </c>
      <c r="X47" s="4" t="s">
        <v>273</v>
      </c>
      <c r="Y47" s="128"/>
    </row>
    <row r="48" spans="2:25" ht="15.75" outlineLevel="1" x14ac:dyDescent="0.25">
      <c r="B48" s="77" t="s">
        <v>113</v>
      </c>
      <c r="U48" s="129" t="s">
        <v>274</v>
      </c>
      <c r="X48" s="4" t="s">
        <v>275</v>
      </c>
      <c r="Y48" s="128"/>
    </row>
    <row r="49" spans="2:25" ht="15.75" outlineLevel="1" x14ac:dyDescent="0.25">
      <c r="B49" s="77" t="s">
        <v>166</v>
      </c>
      <c r="U49" s="129" t="s">
        <v>276</v>
      </c>
      <c r="X49" s="4" t="s">
        <v>277</v>
      </c>
      <c r="Y49" s="128"/>
    </row>
    <row r="50" spans="2:25" ht="15.75" outlineLevel="1" x14ac:dyDescent="0.25">
      <c r="B50" s="77" t="s">
        <v>167</v>
      </c>
      <c r="U50" s="129" t="s">
        <v>278</v>
      </c>
      <c r="X50" s="4" t="s">
        <v>279</v>
      </c>
      <c r="Y50" s="128"/>
    </row>
    <row r="51" spans="2:25" ht="15.75" outlineLevel="1" x14ac:dyDescent="0.25">
      <c r="B51" s="77" t="s">
        <v>168</v>
      </c>
      <c r="U51" s="129" t="s">
        <v>280</v>
      </c>
      <c r="X51" s="4" t="s">
        <v>281</v>
      </c>
      <c r="Y51" s="128"/>
    </row>
    <row r="52" spans="2:25" ht="15.75" outlineLevel="1" x14ac:dyDescent="0.25">
      <c r="B52" s="77" t="s">
        <v>169</v>
      </c>
      <c r="U52" s="129" t="s">
        <v>282</v>
      </c>
      <c r="X52" s="4" t="s">
        <v>283</v>
      </c>
      <c r="Y52" s="128"/>
    </row>
    <row r="53" spans="2:25" ht="15.75" outlineLevel="1" x14ac:dyDescent="0.25">
      <c r="B53" s="77" t="s">
        <v>718</v>
      </c>
      <c r="U53" s="129" t="s">
        <v>284</v>
      </c>
      <c r="X53" s="4" t="s">
        <v>285</v>
      </c>
      <c r="Y53" s="128"/>
    </row>
    <row r="54" spans="2:25" ht="15.75" outlineLevel="1" x14ac:dyDescent="0.25">
      <c r="B54" s="77" t="s">
        <v>729</v>
      </c>
      <c r="U54" s="129" t="s">
        <v>286</v>
      </c>
      <c r="X54" s="4" t="s">
        <v>287</v>
      </c>
      <c r="Y54" s="128"/>
    </row>
    <row r="55" spans="2:25" ht="15.75" outlineLevel="1" x14ac:dyDescent="0.25">
      <c r="B55" s="77" t="s">
        <v>170</v>
      </c>
      <c r="U55" s="129" t="s">
        <v>288</v>
      </c>
      <c r="X55" s="4" t="s">
        <v>289</v>
      </c>
      <c r="Y55" s="128"/>
    </row>
    <row r="56" spans="2:25" ht="15.75" outlineLevel="1" x14ac:dyDescent="0.25">
      <c r="B56" s="77" t="s">
        <v>114</v>
      </c>
      <c r="U56" s="129" t="s">
        <v>290</v>
      </c>
      <c r="X56" s="4" t="s">
        <v>291</v>
      </c>
      <c r="Y56" s="128"/>
    </row>
    <row r="57" spans="2:25" ht="15.75" outlineLevel="1" x14ac:dyDescent="0.25">
      <c r="B57" s="77" t="s">
        <v>7</v>
      </c>
      <c r="U57" s="129" t="s">
        <v>292</v>
      </c>
      <c r="X57" s="4" t="s">
        <v>293</v>
      </c>
      <c r="Y57" s="128"/>
    </row>
    <row r="58" spans="2:25" ht="15.75" outlineLevel="1" x14ac:dyDescent="0.25">
      <c r="B58" s="77"/>
      <c r="U58" s="129" t="s">
        <v>294</v>
      </c>
      <c r="X58" s="4" t="s">
        <v>295</v>
      </c>
      <c r="Y58" s="128"/>
    </row>
    <row r="59" spans="2:25" ht="15.75" outlineLevel="1" x14ac:dyDescent="0.25">
      <c r="B59" s="77" t="s">
        <v>165</v>
      </c>
      <c r="U59" s="129" t="s">
        <v>296</v>
      </c>
      <c r="X59" s="4" t="s">
        <v>297</v>
      </c>
      <c r="Y59" s="128"/>
    </row>
    <row r="60" spans="2:25" ht="15.75" outlineLevel="1" x14ac:dyDescent="0.25">
      <c r="B60" s="77" t="s">
        <v>112</v>
      </c>
      <c r="U60" s="129" t="s">
        <v>298</v>
      </c>
      <c r="X60" s="4" t="s">
        <v>299</v>
      </c>
      <c r="Y60" s="128"/>
    </row>
    <row r="61" spans="2:25" ht="15.75" outlineLevel="1" x14ac:dyDescent="0.25">
      <c r="B61" s="77" t="s">
        <v>113</v>
      </c>
      <c r="U61" s="129" t="s">
        <v>300</v>
      </c>
      <c r="X61" s="4" t="s">
        <v>301</v>
      </c>
      <c r="Y61" s="128"/>
    </row>
    <row r="62" spans="2:25" ht="15.75" outlineLevel="1" x14ac:dyDescent="0.25">
      <c r="B62" s="77" t="s">
        <v>166</v>
      </c>
      <c r="U62" s="129" t="s">
        <v>302</v>
      </c>
      <c r="X62" s="4" t="s">
        <v>303</v>
      </c>
      <c r="Y62" s="128"/>
    </row>
    <row r="63" spans="2:25" ht="15.75" outlineLevel="1" x14ac:dyDescent="0.25">
      <c r="B63" s="77" t="s">
        <v>167</v>
      </c>
      <c r="U63" s="129" t="s">
        <v>304</v>
      </c>
      <c r="X63" s="4" t="s">
        <v>305</v>
      </c>
      <c r="Y63" s="128"/>
    </row>
    <row r="64" spans="2:25" ht="15.75" outlineLevel="1" x14ac:dyDescent="0.25">
      <c r="B64" s="77" t="s">
        <v>168</v>
      </c>
      <c r="U64" s="129" t="s">
        <v>306</v>
      </c>
      <c r="X64" s="4" t="s">
        <v>307</v>
      </c>
      <c r="Y64" s="128"/>
    </row>
    <row r="65" spans="2:25" ht="15.75" outlineLevel="1" x14ac:dyDescent="0.25">
      <c r="B65" s="77" t="s">
        <v>169</v>
      </c>
      <c r="U65" s="129" t="s">
        <v>308</v>
      </c>
      <c r="X65" s="4" t="s">
        <v>309</v>
      </c>
      <c r="Y65" s="128"/>
    </row>
    <row r="66" spans="2:25" ht="15.75" outlineLevel="1" x14ac:dyDescent="0.25">
      <c r="B66" s="77" t="s">
        <v>718</v>
      </c>
      <c r="U66" s="129" t="s">
        <v>310</v>
      </c>
      <c r="X66" s="4" t="s">
        <v>311</v>
      </c>
      <c r="Y66" s="128"/>
    </row>
    <row r="67" spans="2:25" ht="15.75" outlineLevel="1" x14ac:dyDescent="0.25">
      <c r="B67" s="77" t="s">
        <v>729</v>
      </c>
      <c r="U67" s="129" t="s">
        <v>312</v>
      </c>
      <c r="X67" s="4" t="s">
        <v>313</v>
      </c>
      <c r="Y67" s="128"/>
    </row>
    <row r="68" spans="2:25" ht="15.75" outlineLevel="1" x14ac:dyDescent="0.25">
      <c r="B68" s="77" t="s">
        <v>170</v>
      </c>
      <c r="U68" s="129" t="s">
        <v>314</v>
      </c>
      <c r="X68" s="4" t="s">
        <v>315</v>
      </c>
      <c r="Y68" s="128"/>
    </row>
    <row r="69" spans="2:25" ht="15.75" outlineLevel="1" x14ac:dyDescent="0.25">
      <c r="B69" s="77" t="s">
        <v>155</v>
      </c>
      <c r="U69" s="129" t="s">
        <v>316</v>
      </c>
      <c r="X69" s="4" t="s">
        <v>317</v>
      </c>
      <c r="Y69" s="128"/>
    </row>
    <row r="70" spans="2:25" ht="15.75" outlineLevel="1" x14ac:dyDescent="0.25">
      <c r="B70" s="77" t="s">
        <v>7</v>
      </c>
      <c r="U70" s="129" t="s">
        <v>318</v>
      </c>
      <c r="X70" s="4" t="s">
        <v>319</v>
      </c>
      <c r="Y70" s="128"/>
    </row>
    <row r="71" spans="2:25" ht="15.75" outlineLevel="1" x14ac:dyDescent="0.25">
      <c r="B71" s="77"/>
      <c r="U71" s="129" t="s">
        <v>320</v>
      </c>
      <c r="X71" s="4" t="s">
        <v>321</v>
      </c>
      <c r="Y71" s="128"/>
    </row>
    <row r="72" spans="2:25" ht="15.75" outlineLevel="1" x14ac:dyDescent="0.25">
      <c r="B72" s="77"/>
      <c r="U72" s="129" t="s">
        <v>322</v>
      </c>
      <c r="X72" s="4" t="s">
        <v>323</v>
      </c>
      <c r="Y72" s="128"/>
    </row>
    <row r="73" spans="2:25" ht="15.75" outlineLevel="1" x14ac:dyDescent="0.25">
      <c r="B73" s="77"/>
      <c r="U73" s="129" t="s">
        <v>324</v>
      </c>
      <c r="X73" s="4" t="s">
        <v>325</v>
      </c>
      <c r="Y73" s="128"/>
    </row>
    <row r="74" spans="2:25" ht="15.75" outlineLevel="1" x14ac:dyDescent="0.25">
      <c r="B74" s="77"/>
      <c r="U74" s="129" t="s">
        <v>326</v>
      </c>
      <c r="X74" s="4" t="s">
        <v>327</v>
      </c>
      <c r="Y74" s="128"/>
    </row>
    <row r="75" spans="2:25" ht="15.75" outlineLevel="1" x14ac:dyDescent="0.25">
      <c r="B75" s="77"/>
      <c r="U75" s="129" t="s">
        <v>328</v>
      </c>
      <c r="X75" s="4" t="s">
        <v>329</v>
      </c>
      <c r="Y75" s="128"/>
    </row>
    <row r="76" spans="2:25" ht="15.75" outlineLevel="1" x14ac:dyDescent="0.25">
      <c r="B76" s="77"/>
      <c r="U76" s="129" t="s">
        <v>330</v>
      </c>
      <c r="X76" s="4" t="s">
        <v>331</v>
      </c>
      <c r="Y76" s="128"/>
    </row>
    <row r="77" spans="2:25" ht="15.75" outlineLevel="1" x14ac:dyDescent="0.25">
      <c r="B77" s="77"/>
      <c r="U77" s="129" t="s">
        <v>332</v>
      </c>
      <c r="X77" s="4" t="s">
        <v>333</v>
      </c>
      <c r="Y77" s="128"/>
    </row>
    <row r="78" spans="2:25" ht="15.75" outlineLevel="1" x14ac:dyDescent="0.25">
      <c r="B78" s="77"/>
      <c r="U78" s="129" t="s">
        <v>334</v>
      </c>
      <c r="X78" s="4" t="s">
        <v>335</v>
      </c>
      <c r="Y78" s="128"/>
    </row>
    <row r="79" spans="2:25" ht="15.75" outlineLevel="1" x14ac:dyDescent="0.25">
      <c r="B79" s="77"/>
      <c r="U79" s="129" t="s">
        <v>154</v>
      </c>
      <c r="X79" s="4" t="s">
        <v>336</v>
      </c>
      <c r="Y79" s="128"/>
    </row>
    <row r="80" spans="2:25" ht="15.75" outlineLevel="1" x14ac:dyDescent="0.25">
      <c r="B80" s="77"/>
      <c r="U80" s="129" t="s">
        <v>337</v>
      </c>
      <c r="X80" s="4" t="s">
        <v>338</v>
      </c>
      <c r="Y80" s="128"/>
    </row>
    <row r="81" spans="2:25" ht="15.75" outlineLevel="1" x14ac:dyDescent="0.25">
      <c r="B81" s="77"/>
      <c r="U81" s="129" t="s">
        <v>339</v>
      </c>
      <c r="X81" s="4" t="s">
        <v>340</v>
      </c>
      <c r="Y81" s="128"/>
    </row>
    <row r="82" spans="2:25" ht="15.75" outlineLevel="1" x14ac:dyDescent="0.25">
      <c r="B82" s="77"/>
      <c r="U82" s="129" t="s">
        <v>341</v>
      </c>
      <c r="X82" s="4" t="s">
        <v>342</v>
      </c>
      <c r="Y82" s="128"/>
    </row>
    <row r="83" spans="2:25" ht="15.75" outlineLevel="1" x14ac:dyDescent="0.25">
      <c r="B83" s="77"/>
      <c r="U83" s="129" t="s">
        <v>343</v>
      </c>
      <c r="X83" s="4" t="s">
        <v>344</v>
      </c>
      <c r="Y83" s="128"/>
    </row>
    <row r="84" spans="2:25" ht="15.75" outlineLevel="1" x14ac:dyDescent="0.25">
      <c r="B84" s="77"/>
      <c r="U84" s="129" t="s">
        <v>345</v>
      </c>
      <c r="X84" s="4" t="s">
        <v>346</v>
      </c>
      <c r="Y84" s="128"/>
    </row>
    <row r="85" spans="2:25" ht="15.75" outlineLevel="1" x14ac:dyDescent="0.25">
      <c r="B85" s="77"/>
      <c r="U85" s="129" t="s">
        <v>347</v>
      </c>
      <c r="X85" s="4" t="s">
        <v>348</v>
      </c>
      <c r="Y85" s="128"/>
    </row>
    <row r="86" spans="2:25" ht="15.75" outlineLevel="1" x14ac:dyDescent="0.25">
      <c r="B86" s="77"/>
      <c r="U86" s="129" t="s">
        <v>349</v>
      </c>
      <c r="X86" s="4" t="s">
        <v>350</v>
      </c>
      <c r="Y86" s="128"/>
    </row>
    <row r="87" spans="2:25" ht="15.75" outlineLevel="1" x14ac:dyDescent="0.25">
      <c r="B87" s="77"/>
      <c r="U87" s="129" t="s">
        <v>351</v>
      </c>
      <c r="X87" s="4" t="s">
        <v>352</v>
      </c>
      <c r="Y87" s="128"/>
    </row>
    <row r="88" spans="2:25" ht="15.75" outlineLevel="1" x14ac:dyDescent="0.25">
      <c r="B88" s="77"/>
      <c r="U88" s="129" t="s">
        <v>353</v>
      </c>
      <c r="X88" s="4" t="s">
        <v>354</v>
      </c>
      <c r="Y88" s="128"/>
    </row>
    <row r="89" spans="2:25" ht="15.75" outlineLevel="1" x14ac:dyDescent="0.25">
      <c r="B89" s="77"/>
      <c r="U89" s="129" t="s">
        <v>355</v>
      </c>
      <c r="X89" s="4" t="s">
        <v>356</v>
      </c>
      <c r="Y89" s="128"/>
    </row>
    <row r="90" spans="2:25" ht="15.75" outlineLevel="1" x14ac:dyDescent="0.25">
      <c r="B90" s="77"/>
      <c r="U90" s="129" t="s">
        <v>357</v>
      </c>
      <c r="X90" s="4" t="s">
        <v>358</v>
      </c>
      <c r="Y90" s="128"/>
    </row>
    <row r="91" spans="2:25" ht="15.75" outlineLevel="1" x14ac:dyDescent="0.25">
      <c r="B91" s="77"/>
      <c r="U91" s="129" t="s">
        <v>359</v>
      </c>
      <c r="X91" s="4" t="s">
        <v>360</v>
      </c>
      <c r="Y91" s="128"/>
    </row>
    <row r="92" spans="2:25" ht="15.75" outlineLevel="1" x14ac:dyDescent="0.25">
      <c r="B92" s="77"/>
      <c r="U92" s="129" t="s">
        <v>361</v>
      </c>
      <c r="X92" s="4" t="s">
        <v>362</v>
      </c>
      <c r="Y92" s="128"/>
    </row>
    <row r="93" spans="2:25" ht="15.75" outlineLevel="1" x14ac:dyDescent="0.25">
      <c r="B93" s="77"/>
      <c r="U93" s="129" t="s">
        <v>363</v>
      </c>
      <c r="X93" s="4" t="s">
        <v>364</v>
      </c>
      <c r="Y93" s="128"/>
    </row>
    <row r="94" spans="2:25" ht="15.75" outlineLevel="1" x14ac:dyDescent="0.25">
      <c r="B94" s="77"/>
      <c r="U94" s="129" t="s">
        <v>365</v>
      </c>
      <c r="X94" s="4" t="s">
        <v>366</v>
      </c>
      <c r="Y94" s="128"/>
    </row>
    <row r="95" spans="2:25" ht="15.75" outlineLevel="1" x14ac:dyDescent="0.25">
      <c r="B95" s="77"/>
      <c r="U95" s="129" t="s">
        <v>367</v>
      </c>
      <c r="X95" s="4" t="s">
        <v>368</v>
      </c>
      <c r="Y95" s="128"/>
    </row>
    <row r="96" spans="2:25" ht="15.75" outlineLevel="1" x14ac:dyDescent="0.25">
      <c r="B96" s="77"/>
      <c r="U96" s="129" t="s">
        <v>369</v>
      </c>
      <c r="X96" s="4" t="s">
        <v>370</v>
      </c>
      <c r="Y96" s="128"/>
    </row>
    <row r="97" spans="2:25" ht="15.75" outlineLevel="1" x14ac:dyDescent="0.25">
      <c r="B97" s="77"/>
      <c r="U97" s="129" t="s">
        <v>371</v>
      </c>
      <c r="X97" s="4" t="s">
        <v>372</v>
      </c>
      <c r="Y97" s="128"/>
    </row>
    <row r="98" spans="2:25" ht="15.75" outlineLevel="1" x14ac:dyDescent="0.25">
      <c r="B98" s="77"/>
      <c r="U98" s="129" t="s">
        <v>373</v>
      </c>
      <c r="X98" s="4" t="s">
        <v>374</v>
      </c>
      <c r="Y98" s="128"/>
    </row>
    <row r="99" spans="2:25" ht="15.75" outlineLevel="1" x14ac:dyDescent="0.25">
      <c r="B99" s="77"/>
      <c r="U99" s="129" t="s">
        <v>375</v>
      </c>
      <c r="X99" s="4" t="s">
        <v>376</v>
      </c>
      <c r="Y99" s="128"/>
    </row>
    <row r="100" spans="2:25" ht="15.75" outlineLevel="1" x14ac:dyDescent="0.25">
      <c r="B100" s="77"/>
      <c r="U100" s="129" t="s">
        <v>377</v>
      </c>
      <c r="X100" s="4" t="s">
        <v>378</v>
      </c>
      <c r="Y100" s="128"/>
    </row>
    <row r="101" spans="2:25" ht="15.75" outlineLevel="1" x14ac:dyDescent="0.25">
      <c r="B101" s="77"/>
      <c r="U101" s="129" t="s">
        <v>379</v>
      </c>
      <c r="X101" s="4" t="s">
        <v>380</v>
      </c>
      <c r="Y101" s="128"/>
    </row>
    <row r="102" spans="2:25" ht="15.75" outlineLevel="1" x14ac:dyDescent="0.25">
      <c r="B102" s="77"/>
      <c r="U102" s="129" t="s">
        <v>381</v>
      </c>
      <c r="X102" s="4" t="s">
        <v>382</v>
      </c>
      <c r="Y102" s="128"/>
    </row>
    <row r="103" spans="2:25" ht="15.75" outlineLevel="1" x14ac:dyDescent="0.25">
      <c r="B103" s="77"/>
      <c r="U103" s="129" t="s">
        <v>383</v>
      </c>
      <c r="X103" s="4" t="s">
        <v>384</v>
      </c>
      <c r="Y103" s="128"/>
    </row>
    <row r="104" spans="2:25" ht="15.75" outlineLevel="1" x14ac:dyDescent="0.25">
      <c r="B104" s="77"/>
      <c r="U104" s="129" t="s">
        <v>385</v>
      </c>
      <c r="X104" s="4" t="s">
        <v>386</v>
      </c>
      <c r="Y104" s="128"/>
    </row>
    <row r="105" spans="2:25" ht="15.75" outlineLevel="1" x14ac:dyDescent="0.25">
      <c r="B105" s="77"/>
      <c r="U105" s="129" t="s">
        <v>387</v>
      </c>
      <c r="X105" s="4" t="s">
        <v>388</v>
      </c>
      <c r="Y105" s="128"/>
    </row>
    <row r="106" spans="2:25" ht="15.75" outlineLevel="1" x14ac:dyDescent="0.25">
      <c r="B106" s="77"/>
      <c r="U106" s="129" t="s">
        <v>389</v>
      </c>
      <c r="X106" s="4" t="s">
        <v>390</v>
      </c>
      <c r="Y106" s="128"/>
    </row>
    <row r="107" spans="2:25" ht="15.75" outlineLevel="1" x14ac:dyDescent="0.25">
      <c r="B107" s="77"/>
      <c r="U107" s="129" t="s">
        <v>391</v>
      </c>
      <c r="X107" s="4" t="s">
        <v>392</v>
      </c>
      <c r="Y107" s="128"/>
    </row>
    <row r="108" spans="2:25" ht="15.75" outlineLevel="1" x14ac:dyDescent="0.25">
      <c r="B108" s="77"/>
      <c r="U108" s="129" t="s">
        <v>393</v>
      </c>
      <c r="X108" s="4" t="s">
        <v>394</v>
      </c>
      <c r="Y108" s="128"/>
    </row>
    <row r="109" spans="2:25" ht="15.75" outlineLevel="1" x14ac:dyDescent="0.25">
      <c r="B109" s="77"/>
      <c r="U109" s="129" t="s">
        <v>395</v>
      </c>
      <c r="X109" s="4" t="s">
        <v>396</v>
      </c>
      <c r="Y109" s="128"/>
    </row>
    <row r="110" spans="2:25" ht="15.75" outlineLevel="1" x14ac:dyDescent="0.25">
      <c r="B110" s="77"/>
      <c r="U110" s="129" t="s">
        <v>397</v>
      </c>
      <c r="X110" s="4" t="s">
        <v>398</v>
      </c>
      <c r="Y110" s="128"/>
    </row>
    <row r="111" spans="2:25" ht="15.75" outlineLevel="1" x14ac:dyDescent="0.25">
      <c r="B111" s="77"/>
      <c r="U111" s="129" t="s">
        <v>399</v>
      </c>
      <c r="X111" s="4" t="s">
        <v>400</v>
      </c>
      <c r="Y111" s="128"/>
    </row>
    <row r="112" spans="2:25" ht="15.75" outlineLevel="1" x14ac:dyDescent="0.25">
      <c r="B112" s="77"/>
      <c r="U112" s="129" t="s">
        <v>401</v>
      </c>
      <c r="X112" s="4" t="s">
        <v>402</v>
      </c>
      <c r="Y112" s="128"/>
    </row>
    <row r="113" spans="2:25" ht="15.75" outlineLevel="1" x14ac:dyDescent="0.25">
      <c r="B113" s="77"/>
      <c r="U113" s="129" t="s">
        <v>403</v>
      </c>
      <c r="X113" s="4" t="s">
        <v>404</v>
      </c>
      <c r="Y113" s="128"/>
    </row>
    <row r="114" spans="2:25" ht="15.75" outlineLevel="1" x14ac:dyDescent="0.25">
      <c r="B114" s="77"/>
      <c r="U114" s="129" t="s">
        <v>405</v>
      </c>
      <c r="X114" s="4" t="s">
        <v>406</v>
      </c>
      <c r="Y114" s="128"/>
    </row>
    <row r="115" spans="2:25" ht="15.75" outlineLevel="1" x14ac:dyDescent="0.25">
      <c r="B115" s="77"/>
      <c r="U115" s="129" t="s">
        <v>407</v>
      </c>
      <c r="X115" s="4" t="s">
        <v>408</v>
      </c>
      <c r="Y115" s="128"/>
    </row>
    <row r="116" spans="2:25" ht="15.75" outlineLevel="1" x14ac:dyDescent="0.25">
      <c r="B116" s="77"/>
      <c r="U116" s="129" t="s">
        <v>409</v>
      </c>
      <c r="X116" s="4" t="s">
        <v>410</v>
      </c>
      <c r="Y116" s="128"/>
    </row>
    <row r="117" spans="2:25" ht="15.75" outlineLevel="1" x14ac:dyDescent="0.25">
      <c r="B117" s="77"/>
      <c r="U117" s="129" t="s">
        <v>411</v>
      </c>
      <c r="X117" s="4" t="s">
        <v>412</v>
      </c>
      <c r="Y117" s="128"/>
    </row>
    <row r="118" spans="2:25" ht="15.75" outlineLevel="1" x14ac:dyDescent="0.25">
      <c r="B118" s="77"/>
      <c r="U118" s="129" t="s">
        <v>413</v>
      </c>
      <c r="X118" s="4" t="s">
        <v>414</v>
      </c>
      <c r="Y118" s="128"/>
    </row>
    <row r="119" spans="2:25" ht="15.75" outlineLevel="1" x14ac:dyDescent="0.25">
      <c r="B119" s="77"/>
      <c r="U119" s="129" t="s">
        <v>415</v>
      </c>
      <c r="X119" s="4" t="s">
        <v>416</v>
      </c>
      <c r="Y119" s="128"/>
    </row>
    <row r="120" spans="2:25" ht="15.75" outlineLevel="1" x14ac:dyDescent="0.25">
      <c r="B120" s="77"/>
      <c r="U120" s="129" t="s">
        <v>417</v>
      </c>
      <c r="X120" s="4" t="s">
        <v>418</v>
      </c>
      <c r="Y120" s="128"/>
    </row>
    <row r="121" spans="2:25" ht="15.75" outlineLevel="1" x14ac:dyDescent="0.25">
      <c r="B121" s="77"/>
      <c r="U121" s="129" t="s">
        <v>419</v>
      </c>
      <c r="X121" s="4" t="s">
        <v>420</v>
      </c>
      <c r="Y121" s="128"/>
    </row>
    <row r="122" spans="2:25" ht="15.75" outlineLevel="1" x14ac:dyDescent="0.25">
      <c r="B122" s="77"/>
      <c r="U122" s="129" t="s">
        <v>421</v>
      </c>
      <c r="X122" s="4" t="s">
        <v>422</v>
      </c>
      <c r="Y122" s="128"/>
    </row>
    <row r="123" spans="2:25" ht="15.75" outlineLevel="1" x14ac:dyDescent="0.25">
      <c r="B123" s="77"/>
      <c r="U123" s="129" t="s">
        <v>423</v>
      </c>
      <c r="X123" s="4" t="s">
        <v>101</v>
      </c>
      <c r="Y123" s="128"/>
    </row>
    <row r="124" spans="2:25" ht="15.75" outlineLevel="1" x14ac:dyDescent="0.25">
      <c r="B124" s="77"/>
      <c r="U124" s="129" t="s">
        <v>424</v>
      </c>
      <c r="X124" s="4" t="s">
        <v>425</v>
      </c>
      <c r="Y124" s="128"/>
    </row>
    <row r="125" spans="2:25" ht="15.75" outlineLevel="1" x14ac:dyDescent="0.25">
      <c r="B125" s="77"/>
      <c r="U125" s="129" t="s">
        <v>426</v>
      </c>
      <c r="X125" s="4" t="s">
        <v>427</v>
      </c>
      <c r="Y125" s="128"/>
    </row>
    <row r="126" spans="2:25" ht="15.75" outlineLevel="1" x14ac:dyDescent="0.25">
      <c r="B126" s="77"/>
      <c r="U126" s="129" t="s">
        <v>428</v>
      </c>
      <c r="X126" s="4" t="s">
        <v>429</v>
      </c>
      <c r="Y126" s="128"/>
    </row>
    <row r="127" spans="2:25" ht="15.75" outlineLevel="1" x14ac:dyDescent="0.25">
      <c r="B127" s="77"/>
      <c r="U127" s="129" t="s">
        <v>430</v>
      </c>
      <c r="X127" s="4" t="s">
        <v>431</v>
      </c>
      <c r="Y127" s="128"/>
    </row>
    <row r="128" spans="2:25" outlineLevel="1" x14ac:dyDescent="0.25">
      <c r="B128" s="77"/>
      <c r="X128" s="4" t="s">
        <v>432</v>
      </c>
      <c r="Y128" s="128"/>
    </row>
    <row r="129" spans="2:25" outlineLevel="1" x14ac:dyDescent="0.25">
      <c r="B129" s="77"/>
      <c r="X129" s="4" t="s">
        <v>433</v>
      </c>
      <c r="Y129" s="128"/>
    </row>
    <row r="130" spans="2:25" outlineLevel="1" x14ac:dyDescent="0.25">
      <c r="B130" s="77"/>
      <c r="X130" s="4" t="s">
        <v>434</v>
      </c>
      <c r="Y130" s="128"/>
    </row>
    <row r="131" spans="2:25" outlineLevel="1" x14ac:dyDescent="0.25">
      <c r="B131" s="77"/>
      <c r="X131" s="4" t="s">
        <v>435</v>
      </c>
      <c r="Y131" s="128"/>
    </row>
    <row r="132" spans="2:25" outlineLevel="1" x14ac:dyDescent="0.25">
      <c r="B132" s="77"/>
      <c r="X132" s="4" t="s">
        <v>436</v>
      </c>
      <c r="Y132" s="128"/>
    </row>
    <row r="133" spans="2:25" outlineLevel="1" x14ac:dyDescent="0.25">
      <c r="B133" s="77"/>
      <c r="X133" s="4" t="s">
        <v>437</v>
      </c>
      <c r="Y133" s="128"/>
    </row>
    <row r="134" spans="2:25" outlineLevel="1" x14ac:dyDescent="0.25">
      <c r="B134" s="77"/>
      <c r="X134" s="4" t="s">
        <v>438</v>
      </c>
      <c r="Y134" s="128"/>
    </row>
    <row r="135" spans="2:25" outlineLevel="1" x14ac:dyDescent="0.25">
      <c r="B135" s="77"/>
      <c r="X135" s="4" t="s">
        <v>439</v>
      </c>
      <c r="Y135" s="128"/>
    </row>
    <row r="136" spans="2:25" outlineLevel="1" x14ac:dyDescent="0.25">
      <c r="B136" s="77"/>
      <c r="X136" s="4" t="s">
        <v>440</v>
      </c>
      <c r="Y136" s="128"/>
    </row>
    <row r="137" spans="2:25" outlineLevel="1" x14ac:dyDescent="0.25">
      <c r="B137" s="77"/>
      <c r="X137" s="4" t="s">
        <v>441</v>
      </c>
      <c r="Y137" s="128"/>
    </row>
    <row r="138" spans="2:25" outlineLevel="1" x14ac:dyDescent="0.25">
      <c r="B138" s="77"/>
      <c r="X138" s="4" t="s">
        <v>442</v>
      </c>
      <c r="Y138" s="128"/>
    </row>
    <row r="139" spans="2:25" outlineLevel="1" x14ac:dyDescent="0.25">
      <c r="B139" s="77"/>
      <c r="X139" s="4" t="s">
        <v>443</v>
      </c>
      <c r="Y139" s="128"/>
    </row>
    <row r="140" spans="2:25" outlineLevel="1" x14ac:dyDescent="0.25">
      <c r="B140" s="77"/>
      <c r="X140" s="4" t="s">
        <v>444</v>
      </c>
      <c r="Y140" s="128"/>
    </row>
    <row r="141" spans="2:25" outlineLevel="1" x14ac:dyDescent="0.25">
      <c r="B141" s="77"/>
      <c r="X141" s="4" t="s">
        <v>445</v>
      </c>
      <c r="Y141" s="128"/>
    </row>
    <row r="142" spans="2:25" outlineLevel="1" x14ac:dyDescent="0.25">
      <c r="B142" s="77"/>
      <c r="X142" s="4" t="s">
        <v>446</v>
      </c>
      <c r="Y142" s="128"/>
    </row>
    <row r="143" spans="2:25" outlineLevel="1" x14ac:dyDescent="0.25">
      <c r="B143" s="77"/>
      <c r="X143" s="4" t="s">
        <v>447</v>
      </c>
      <c r="Y143" s="128"/>
    </row>
    <row r="144" spans="2:25" outlineLevel="1" x14ac:dyDescent="0.25">
      <c r="B144" s="77"/>
      <c r="X144" s="4" t="s">
        <v>448</v>
      </c>
      <c r="Y144" s="128"/>
    </row>
    <row r="145" spans="2:25" outlineLevel="1" x14ac:dyDescent="0.25">
      <c r="B145" s="77"/>
      <c r="X145" s="4" t="s">
        <v>449</v>
      </c>
      <c r="Y145" s="128"/>
    </row>
    <row r="146" spans="2:25" outlineLevel="1" x14ac:dyDescent="0.25">
      <c r="B146" s="77"/>
      <c r="X146" s="4" t="s">
        <v>450</v>
      </c>
      <c r="Y146" s="128"/>
    </row>
    <row r="147" spans="2:25" outlineLevel="1" x14ac:dyDescent="0.25">
      <c r="B147" s="77"/>
      <c r="X147" s="4" t="s">
        <v>451</v>
      </c>
      <c r="Y147" s="128"/>
    </row>
    <row r="148" spans="2:25" outlineLevel="1" x14ac:dyDescent="0.25">
      <c r="B148" s="77"/>
      <c r="X148" s="4" t="s">
        <v>452</v>
      </c>
      <c r="Y148" s="128"/>
    </row>
    <row r="149" spans="2:25" outlineLevel="1" x14ac:dyDescent="0.25">
      <c r="B149" s="77"/>
      <c r="X149" s="4" t="s">
        <v>453</v>
      </c>
      <c r="Y149" s="128"/>
    </row>
    <row r="150" spans="2:25" outlineLevel="1" x14ac:dyDescent="0.25">
      <c r="B150" s="77"/>
      <c r="X150" s="4" t="s">
        <v>454</v>
      </c>
      <c r="Y150" s="128"/>
    </row>
    <row r="151" spans="2:25" outlineLevel="1" x14ac:dyDescent="0.25">
      <c r="B151" s="77"/>
      <c r="X151" s="4" t="s">
        <v>455</v>
      </c>
      <c r="Y151" s="128"/>
    </row>
    <row r="152" spans="2:25" outlineLevel="1" x14ac:dyDescent="0.25">
      <c r="B152" s="77"/>
      <c r="X152" s="4" t="s">
        <v>456</v>
      </c>
      <c r="Y152" s="128"/>
    </row>
    <row r="153" spans="2:25" outlineLevel="1" x14ac:dyDescent="0.25">
      <c r="B153" s="77"/>
      <c r="X153" s="4" t="s">
        <v>457</v>
      </c>
      <c r="Y153" s="128"/>
    </row>
    <row r="154" spans="2:25" outlineLevel="1" x14ac:dyDescent="0.25">
      <c r="B154" s="77"/>
      <c r="X154" s="4" t="s">
        <v>458</v>
      </c>
      <c r="Y154" s="128"/>
    </row>
    <row r="155" spans="2:25" outlineLevel="1" x14ac:dyDescent="0.25">
      <c r="B155" s="77"/>
      <c r="X155" s="4" t="s">
        <v>459</v>
      </c>
      <c r="Y155" s="128"/>
    </row>
    <row r="156" spans="2:25" outlineLevel="1" x14ac:dyDescent="0.25">
      <c r="B156" s="77"/>
      <c r="X156" s="4" t="s">
        <v>460</v>
      </c>
      <c r="Y156" s="128"/>
    </row>
    <row r="157" spans="2:25" outlineLevel="1" x14ac:dyDescent="0.25">
      <c r="B157" s="77"/>
      <c r="X157" s="4" t="s">
        <v>461</v>
      </c>
      <c r="Y157" s="128"/>
    </row>
    <row r="158" spans="2:25" outlineLevel="1" x14ac:dyDescent="0.25">
      <c r="B158" s="77"/>
      <c r="X158" s="4" t="s">
        <v>462</v>
      </c>
      <c r="Y158" s="128"/>
    </row>
    <row r="159" spans="2:25" outlineLevel="1" x14ac:dyDescent="0.25">
      <c r="B159" s="77"/>
      <c r="X159" s="4" t="s">
        <v>463</v>
      </c>
      <c r="Y159" s="128"/>
    </row>
    <row r="160" spans="2:25" outlineLevel="1" x14ac:dyDescent="0.25">
      <c r="B160" s="77"/>
      <c r="X160" s="4" t="s">
        <v>464</v>
      </c>
      <c r="Y160" s="128"/>
    </row>
    <row r="161" spans="2:25" outlineLevel="1" x14ac:dyDescent="0.25">
      <c r="B161" s="77"/>
      <c r="X161" s="4" t="s">
        <v>465</v>
      </c>
      <c r="Y161" s="128"/>
    </row>
    <row r="162" spans="2:25" outlineLevel="1" x14ac:dyDescent="0.25">
      <c r="B162" s="77"/>
      <c r="X162" s="4" t="s">
        <v>466</v>
      </c>
      <c r="Y162" s="128"/>
    </row>
    <row r="163" spans="2:25" outlineLevel="1" x14ac:dyDescent="0.25">
      <c r="B163" s="77"/>
      <c r="X163" s="4" t="s">
        <v>467</v>
      </c>
      <c r="Y163" s="128"/>
    </row>
    <row r="164" spans="2:25" outlineLevel="1" x14ac:dyDescent="0.25">
      <c r="B164" s="77"/>
      <c r="X164" s="4" t="s">
        <v>468</v>
      </c>
      <c r="Y164" s="128"/>
    </row>
    <row r="165" spans="2:25" outlineLevel="1" x14ac:dyDescent="0.25">
      <c r="B165" s="77"/>
      <c r="X165" s="4" t="s">
        <v>469</v>
      </c>
      <c r="Y165" s="128"/>
    </row>
    <row r="166" spans="2:25" outlineLevel="1" x14ac:dyDescent="0.25">
      <c r="B166" s="77"/>
      <c r="X166" s="4" t="s">
        <v>470</v>
      </c>
      <c r="Y166" s="128"/>
    </row>
    <row r="167" spans="2:25" outlineLevel="1" x14ac:dyDescent="0.25">
      <c r="B167" s="77"/>
      <c r="X167" s="4" t="s">
        <v>471</v>
      </c>
      <c r="Y167" s="128"/>
    </row>
    <row r="168" spans="2:25" outlineLevel="1" x14ac:dyDescent="0.25">
      <c r="B168" s="77"/>
      <c r="X168" s="4" t="s">
        <v>472</v>
      </c>
      <c r="Y168" s="128"/>
    </row>
    <row r="169" spans="2:25" outlineLevel="1" x14ac:dyDescent="0.25">
      <c r="B169" s="77"/>
      <c r="X169" s="4" t="s">
        <v>473</v>
      </c>
      <c r="Y169" s="128"/>
    </row>
    <row r="170" spans="2:25" outlineLevel="1" x14ac:dyDescent="0.25">
      <c r="B170" s="77"/>
      <c r="X170" s="4" t="s">
        <v>474</v>
      </c>
      <c r="Y170" s="128"/>
    </row>
    <row r="171" spans="2:25" outlineLevel="1" x14ac:dyDescent="0.25">
      <c r="B171" s="77"/>
      <c r="X171" s="4" t="s">
        <v>475</v>
      </c>
      <c r="Y171" s="128"/>
    </row>
    <row r="172" spans="2:25" outlineLevel="1" x14ac:dyDescent="0.25">
      <c r="B172" s="77"/>
      <c r="X172" s="4" t="s">
        <v>476</v>
      </c>
      <c r="Y172" s="128"/>
    </row>
    <row r="173" spans="2:25" outlineLevel="1" x14ac:dyDescent="0.25">
      <c r="B173" s="77"/>
      <c r="X173" s="4" t="s">
        <v>477</v>
      </c>
      <c r="Y173" s="128"/>
    </row>
    <row r="174" spans="2:25" outlineLevel="1" x14ac:dyDescent="0.25">
      <c r="B174" s="77"/>
      <c r="X174" s="4" t="s">
        <v>478</v>
      </c>
      <c r="Y174" s="128"/>
    </row>
    <row r="175" spans="2:25" outlineLevel="1" x14ac:dyDescent="0.25">
      <c r="B175" s="77"/>
      <c r="X175" s="4" t="s">
        <v>479</v>
      </c>
      <c r="Y175" s="128"/>
    </row>
    <row r="176" spans="2:25" outlineLevel="1" x14ac:dyDescent="0.25">
      <c r="B176" s="77"/>
      <c r="X176" s="4" t="s">
        <v>480</v>
      </c>
      <c r="Y176" s="128"/>
    </row>
    <row r="177" spans="2:25" outlineLevel="1" x14ac:dyDescent="0.25">
      <c r="B177" s="77"/>
      <c r="X177" s="4" t="s">
        <v>481</v>
      </c>
      <c r="Y177" s="128"/>
    </row>
    <row r="178" spans="2:25" outlineLevel="1" x14ac:dyDescent="0.25">
      <c r="B178" s="77"/>
      <c r="X178" s="4" t="s">
        <v>482</v>
      </c>
      <c r="Y178" s="128"/>
    </row>
    <row r="179" spans="2:25" outlineLevel="1" x14ac:dyDescent="0.25">
      <c r="B179" s="77"/>
      <c r="X179" s="4" t="s">
        <v>483</v>
      </c>
      <c r="Y179" s="128"/>
    </row>
    <row r="180" spans="2:25" outlineLevel="1" x14ac:dyDescent="0.25">
      <c r="B180" s="77"/>
      <c r="X180" s="4" t="s">
        <v>484</v>
      </c>
      <c r="Y180" s="128"/>
    </row>
    <row r="181" spans="2:25" outlineLevel="1" x14ac:dyDescent="0.25">
      <c r="B181" s="77"/>
      <c r="X181" s="4" t="s">
        <v>485</v>
      </c>
      <c r="Y181" s="128"/>
    </row>
    <row r="182" spans="2:25" outlineLevel="1" x14ac:dyDescent="0.25">
      <c r="B182" s="77"/>
      <c r="X182" s="4" t="s">
        <v>486</v>
      </c>
      <c r="Y182" s="128"/>
    </row>
    <row r="183" spans="2:25" outlineLevel="1" x14ac:dyDescent="0.25">
      <c r="B183" s="77"/>
      <c r="X183" s="4" t="s">
        <v>487</v>
      </c>
      <c r="Y183" s="128"/>
    </row>
    <row r="184" spans="2:25" outlineLevel="1" x14ac:dyDescent="0.25">
      <c r="B184" s="77"/>
      <c r="X184" s="4" t="s">
        <v>488</v>
      </c>
      <c r="Y184" s="128"/>
    </row>
    <row r="185" spans="2:25" outlineLevel="1" x14ac:dyDescent="0.25">
      <c r="B185" s="77"/>
      <c r="X185" s="4" t="s">
        <v>489</v>
      </c>
      <c r="Y185" s="128"/>
    </row>
    <row r="186" spans="2:25" outlineLevel="1" x14ac:dyDescent="0.25">
      <c r="B186" s="77"/>
      <c r="X186" s="4" t="s">
        <v>490</v>
      </c>
      <c r="Y186" s="128"/>
    </row>
    <row r="187" spans="2:25" outlineLevel="1" x14ac:dyDescent="0.25">
      <c r="B187" s="77"/>
      <c r="X187" s="4" t="s">
        <v>491</v>
      </c>
      <c r="Y187" s="128"/>
    </row>
    <row r="188" spans="2:25" outlineLevel="1" x14ac:dyDescent="0.25">
      <c r="B188" s="77"/>
      <c r="X188" s="4" t="s">
        <v>492</v>
      </c>
      <c r="Y188" s="128"/>
    </row>
    <row r="189" spans="2:25" outlineLevel="1" x14ac:dyDescent="0.25">
      <c r="B189" s="77"/>
      <c r="X189" s="4" t="s">
        <v>493</v>
      </c>
      <c r="Y189" s="128"/>
    </row>
    <row r="190" spans="2:25" outlineLevel="1" x14ac:dyDescent="0.25">
      <c r="B190" s="77"/>
      <c r="X190" s="4" t="s">
        <v>494</v>
      </c>
      <c r="Y190" s="128"/>
    </row>
    <row r="191" spans="2:25" outlineLevel="1" x14ac:dyDescent="0.25">
      <c r="B191" s="77"/>
      <c r="X191" s="4" t="s">
        <v>495</v>
      </c>
      <c r="Y191" s="128"/>
    </row>
    <row r="192" spans="2:25" outlineLevel="1" x14ac:dyDescent="0.25">
      <c r="B192" s="77"/>
      <c r="X192" s="4" t="s">
        <v>496</v>
      </c>
      <c r="Y192" s="128"/>
    </row>
    <row r="193" spans="2:25" outlineLevel="1" x14ac:dyDescent="0.25">
      <c r="B193" s="77"/>
      <c r="X193" s="4" t="s">
        <v>497</v>
      </c>
      <c r="Y193" s="128"/>
    </row>
    <row r="194" spans="2:25" outlineLevel="1" x14ac:dyDescent="0.25">
      <c r="B194" s="77"/>
      <c r="X194" s="4" t="s">
        <v>498</v>
      </c>
      <c r="Y194" s="128"/>
    </row>
    <row r="195" spans="2:25" outlineLevel="1" x14ac:dyDescent="0.25">
      <c r="B195" s="77"/>
      <c r="X195" s="4" t="s">
        <v>499</v>
      </c>
      <c r="Y195" s="128"/>
    </row>
    <row r="196" spans="2:25" outlineLevel="1" x14ac:dyDescent="0.25">
      <c r="B196" s="77"/>
      <c r="X196" s="4" t="s">
        <v>500</v>
      </c>
      <c r="Y196" s="128"/>
    </row>
    <row r="197" spans="2:25" outlineLevel="1" x14ac:dyDescent="0.25">
      <c r="B197" s="77"/>
      <c r="X197" s="4" t="s">
        <v>501</v>
      </c>
      <c r="Y197" s="128"/>
    </row>
    <row r="198" spans="2:25" outlineLevel="1" x14ac:dyDescent="0.25">
      <c r="B198" s="77"/>
      <c r="X198" s="4" t="s">
        <v>502</v>
      </c>
      <c r="Y198" s="128"/>
    </row>
    <row r="199" spans="2:25" outlineLevel="1" x14ac:dyDescent="0.25">
      <c r="B199" s="77"/>
      <c r="X199" s="4" t="s">
        <v>503</v>
      </c>
      <c r="Y199" s="128"/>
    </row>
    <row r="200" spans="2:25" outlineLevel="1" x14ac:dyDescent="0.25">
      <c r="B200" s="77"/>
      <c r="X200" s="4" t="s">
        <v>504</v>
      </c>
      <c r="Y200" s="128"/>
    </row>
    <row r="201" spans="2:25" outlineLevel="1" x14ac:dyDescent="0.25">
      <c r="B201" s="77"/>
      <c r="X201" s="4" t="s">
        <v>505</v>
      </c>
      <c r="Y201" s="128"/>
    </row>
    <row r="202" spans="2:25" outlineLevel="1" x14ac:dyDescent="0.25">
      <c r="B202" s="77"/>
      <c r="X202" s="4" t="s">
        <v>506</v>
      </c>
      <c r="Y202" s="128"/>
    </row>
    <row r="203" spans="2:25" outlineLevel="1" x14ac:dyDescent="0.25">
      <c r="B203" s="77"/>
      <c r="X203" s="4" t="s">
        <v>507</v>
      </c>
      <c r="Y203" s="128"/>
    </row>
    <row r="204" spans="2:25" outlineLevel="1" x14ac:dyDescent="0.25">
      <c r="B204" s="77"/>
      <c r="X204" s="4" t="s">
        <v>508</v>
      </c>
      <c r="Y204" s="128"/>
    </row>
    <row r="205" spans="2:25" outlineLevel="1" x14ac:dyDescent="0.25">
      <c r="B205" s="77"/>
      <c r="X205" s="4" t="s">
        <v>509</v>
      </c>
      <c r="Y205" s="128"/>
    </row>
    <row r="206" spans="2:25" outlineLevel="1" x14ac:dyDescent="0.25">
      <c r="B206" s="77"/>
      <c r="X206" s="4" t="s">
        <v>510</v>
      </c>
      <c r="Y206" s="128"/>
    </row>
    <row r="207" spans="2:25" outlineLevel="1" x14ac:dyDescent="0.25">
      <c r="B207" s="77"/>
      <c r="X207" s="4" t="s">
        <v>511</v>
      </c>
      <c r="Y207" s="128"/>
    </row>
    <row r="208" spans="2:25" outlineLevel="1" x14ac:dyDescent="0.25">
      <c r="B208" s="77"/>
      <c r="X208" s="4" t="s">
        <v>512</v>
      </c>
      <c r="Y208" s="128"/>
    </row>
    <row r="209" spans="2:25" outlineLevel="1" x14ac:dyDescent="0.25">
      <c r="B209" s="77"/>
      <c r="X209" s="4" t="s">
        <v>513</v>
      </c>
      <c r="Y209" s="128"/>
    </row>
    <row r="210" spans="2:25" outlineLevel="1" x14ac:dyDescent="0.25">
      <c r="B210" s="77"/>
      <c r="X210" s="4" t="s">
        <v>514</v>
      </c>
      <c r="Y210" s="128"/>
    </row>
    <row r="211" spans="2:25" outlineLevel="1" x14ac:dyDescent="0.25">
      <c r="B211" s="77"/>
      <c r="X211" s="4" t="s">
        <v>515</v>
      </c>
      <c r="Y211" s="128"/>
    </row>
    <row r="212" spans="2:25" outlineLevel="1" x14ac:dyDescent="0.25">
      <c r="B212" s="77"/>
      <c r="X212" s="4" t="s">
        <v>516</v>
      </c>
      <c r="Y212" s="128"/>
    </row>
    <row r="213" spans="2:25" outlineLevel="1" x14ac:dyDescent="0.25">
      <c r="B213" s="77"/>
      <c r="X213" s="4" t="s">
        <v>517</v>
      </c>
      <c r="Y213" s="128"/>
    </row>
    <row r="214" spans="2:25" outlineLevel="1" x14ac:dyDescent="0.25">
      <c r="B214" s="77"/>
      <c r="X214" s="4" t="s">
        <v>518</v>
      </c>
      <c r="Y214" s="128"/>
    </row>
    <row r="215" spans="2:25" outlineLevel="1" x14ac:dyDescent="0.25">
      <c r="B215" s="77"/>
      <c r="X215" s="4" t="s">
        <v>519</v>
      </c>
      <c r="Y215" s="128"/>
    </row>
    <row r="216" spans="2:25" outlineLevel="1" x14ac:dyDescent="0.25">
      <c r="B216" s="77"/>
      <c r="X216" s="4" t="s">
        <v>520</v>
      </c>
      <c r="Y216" s="128"/>
    </row>
    <row r="217" spans="2:25" outlineLevel="1" x14ac:dyDescent="0.25">
      <c r="B217" s="77"/>
      <c r="X217" s="4" t="s">
        <v>521</v>
      </c>
      <c r="Y217" s="128"/>
    </row>
    <row r="218" spans="2:25" outlineLevel="1" x14ac:dyDescent="0.25">
      <c r="B218" s="77"/>
      <c r="X218" s="4" t="s">
        <v>522</v>
      </c>
      <c r="Y218" s="128"/>
    </row>
    <row r="219" spans="2:25" outlineLevel="1" x14ac:dyDescent="0.25">
      <c r="B219" s="77"/>
      <c r="X219" s="4" t="s">
        <v>523</v>
      </c>
      <c r="Y219" s="128"/>
    </row>
    <row r="220" spans="2:25" outlineLevel="1" x14ac:dyDescent="0.25">
      <c r="B220" s="77"/>
      <c r="X220" s="4" t="s">
        <v>524</v>
      </c>
      <c r="Y220" s="128"/>
    </row>
    <row r="221" spans="2:25" outlineLevel="1" x14ac:dyDescent="0.25">
      <c r="B221" s="77"/>
      <c r="X221" s="4" t="s">
        <v>525</v>
      </c>
      <c r="Y221" s="128"/>
    </row>
    <row r="222" spans="2:25" outlineLevel="1" x14ac:dyDescent="0.25">
      <c r="B222" s="77"/>
      <c r="X222" s="4" t="s">
        <v>526</v>
      </c>
      <c r="Y222" s="128"/>
    </row>
    <row r="223" spans="2:25" outlineLevel="1" x14ac:dyDescent="0.25">
      <c r="B223" s="77"/>
      <c r="X223" s="4" t="s">
        <v>527</v>
      </c>
      <c r="Y223" s="128"/>
    </row>
    <row r="224" spans="2:25" outlineLevel="1" x14ac:dyDescent="0.25">
      <c r="B224" s="77"/>
      <c r="X224" s="4" t="s">
        <v>528</v>
      </c>
      <c r="Y224" s="128"/>
    </row>
    <row r="225" spans="2:25" outlineLevel="1" x14ac:dyDescent="0.25">
      <c r="B225" s="77"/>
      <c r="X225" s="4" t="s">
        <v>529</v>
      </c>
      <c r="Y225" s="128"/>
    </row>
    <row r="226" spans="2:25" outlineLevel="1" x14ac:dyDescent="0.25">
      <c r="B226" s="77"/>
      <c r="X226" s="4" t="s">
        <v>530</v>
      </c>
      <c r="Y226" s="128"/>
    </row>
    <row r="227" spans="2:25" outlineLevel="1" x14ac:dyDescent="0.25">
      <c r="B227" s="77"/>
      <c r="X227" s="4" t="s">
        <v>531</v>
      </c>
      <c r="Y227" s="128"/>
    </row>
    <row r="228" spans="2:25" outlineLevel="1" x14ac:dyDescent="0.25">
      <c r="B228" s="77"/>
      <c r="X228" s="4" t="s">
        <v>532</v>
      </c>
      <c r="Y228" s="128"/>
    </row>
    <row r="229" spans="2:25" outlineLevel="1" x14ac:dyDescent="0.25">
      <c r="B229" s="77"/>
      <c r="X229" s="4" t="s">
        <v>533</v>
      </c>
      <c r="Y229" s="128"/>
    </row>
    <row r="230" spans="2:25" outlineLevel="1" x14ac:dyDescent="0.25">
      <c r="B230" s="77"/>
      <c r="X230" s="4" t="s">
        <v>534</v>
      </c>
      <c r="Y230" s="128"/>
    </row>
    <row r="231" spans="2:25" outlineLevel="1" x14ac:dyDescent="0.25">
      <c r="B231" s="77"/>
      <c r="X231" s="4" t="s">
        <v>535</v>
      </c>
      <c r="Y231" s="128"/>
    </row>
    <row r="232" spans="2:25" outlineLevel="1" x14ac:dyDescent="0.25">
      <c r="B232" s="77"/>
      <c r="X232" s="4" t="s">
        <v>536</v>
      </c>
      <c r="Y232" s="128"/>
    </row>
    <row r="233" spans="2:25" outlineLevel="1" x14ac:dyDescent="0.25">
      <c r="B233" s="77"/>
      <c r="X233" s="4" t="s">
        <v>537</v>
      </c>
      <c r="Y233" s="128"/>
    </row>
    <row r="234" spans="2:25" outlineLevel="1" x14ac:dyDescent="0.25">
      <c r="B234" s="77"/>
      <c r="X234" s="4" t="s">
        <v>538</v>
      </c>
      <c r="Y234" s="128"/>
    </row>
    <row r="235" spans="2:25" outlineLevel="1" x14ac:dyDescent="0.25">
      <c r="B235" s="77"/>
      <c r="X235" s="4" t="s">
        <v>539</v>
      </c>
      <c r="Y235" s="128"/>
    </row>
    <row r="236" spans="2:25" outlineLevel="1" x14ac:dyDescent="0.25">
      <c r="B236" s="77"/>
      <c r="X236" s="4" t="s">
        <v>540</v>
      </c>
      <c r="Y236" s="128"/>
    </row>
    <row r="237" spans="2:25" outlineLevel="1" x14ac:dyDescent="0.25">
      <c r="B237" s="77"/>
      <c r="X237" s="4" t="s">
        <v>541</v>
      </c>
      <c r="Y237" s="128"/>
    </row>
    <row r="238" spans="2:25" outlineLevel="1" x14ac:dyDescent="0.25">
      <c r="B238" s="77"/>
      <c r="X238" s="4" t="s">
        <v>542</v>
      </c>
      <c r="Y238" s="128"/>
    </row>
    <row r="239" spans="2:25" outlineLevel="1" x14ac:dyDescent="0.25">
      <c r="B239" s="77"/>
      <c r="X239" s="4" t="s">
        <v>543</v>
      </c>
      <c r="Y239" s="128"/>
    </row>
    <row r="240" spans="2:25" outlineLevel="1" x14ac:dyDescent="0.25">
      <c r="B240" s="77"/>
      <c r="X240" s="4" t="s">
        <v>544</v>
      </c>
      <c r="Y240" s="128"/>
    </row>
    <row r="241" spans="2:25" outlineLevel="1" x14ac:dyDescent="0.25">
      <c r="B241" s="77"/>
      <c r="X241" s="4" t="s">
        <v>545</v>
      </c>
      <c r="Y241" s="128"/>
    </row>
    <row r="242" spans="2:25" outlineLevel="1" x14ac:dyDescent="0.25">
      <c r="B242" s="77"/>
      <c r="X242" s="4" t="s">
        <v>546</v>
      </c>
      <c r="Y242" s="128"/>
    </row>
    <row r="243" spans="2:25" outlineLevel="1" x14ac:dyDescent="0.25">
      <c r="B243" s="77"/>
      <c r="X243" s="4" t="s">
        <v>547</v>
      </c>
      <c r="Y243" s="128"/>
    </row>
    <row r="244" spans="2:25" outlineLevel="1" x14ac:dyDescent="0.25">
      <c r="B244" s="77"/>
      <c r="X244" s="4" t="s">
        <v>548</v>
      </c>
      <c r="Y244" s="128"/>
    </row>
    <row r="245" spans="2:25" outlineLevel="1" x14ac:dyDescent="0.25">
      <c r="B245" s="77"/>
      <c r="X245" s="4" t="s">
        <v>549</v>
      </c>
      <c r="Y245" s="128"/>
    </row>
    <row r="246" spans="2:25" outlineLevel="1" x14ac:dyDescent="0.25">
      <c r="B246" s="77"/>
      <c r="X246" s="4" t="s">
        <v>550</v>
      </c>
      <c r="Y246" s="128"/>
    </row>
    <row r="247" spans="2:25" outlineLevel="1" x14ac:dyDescent="0.25">
      <c r="B247" s="77"/>
      <c r="X247" s="4" t="s">
        <v>551</v>
      </c>
      <c r="Y247" s="128"/>
    </row>
    <row r="248" spans="2:25" outlineLevel="1" x14ac:dyDescent="0.25">
      <c r="B248" s="77"/>
      <c r="X248" s="4" t="s">
        <v>552</v>
      </c>
      <c r="Y248" s="128"/>
    </row>
    <row r="249" spans="2:25" outlineLevel="1" x14ac:dyDescent="0.25">
      <c r="B249" s="77"/>
      <c r="X249" s="4" t="s">
        <v>553</v>
      </c>
      <c r="Y249" s="128"/>
    </row>
    <row r="250" spans="2:25" outlineLevel="1" x14ac:dyDescent="0.25">
      <c r="B250" s="77"/>
      <c r="X250" s="4" t="s">
        <v>554</v>
      </c>
      <c r="Y250" s="128"/>
    </row>
    <row r="251" spans="2:25" outlineLevel="1" x14ac:dyDescent="0.25">
      <c r="B251" s="77"/>
      <c r="X251" s="4" t="s">
        <v>555</v>
      </c>
      <c r="Y251" s="128"/>
    </row>
    <row r="252" spans="2:25" outlineLevel="1" x14ac:dyDescent="0.25">
      <c r="B252" s="77"/>
      <c r="X252" s="4" t="s">
        <v>556</v>
      </c>
      <c r="Y252" s="128"/>
    </row>
    <row r="253" spans="2:25" outlineLevel="1" x14ac:dyDescent="0.25">
      <c r="B253" s="77"/>
      <c r="X253" s="4" t="s">
        <v>557</v>
      </c>
      <c r="Y253" s="128"/>
    </row>
    <row r="254" spans="2:25" outlineLevel="1" x14ac:dyDescent="0.25">
      <c r="B254" s="77"/>
      <c r="X254" s="4" t="s">
        <v>558</v>
      </c>
      <c r="Y254" s="128"/>
    </row>
    <row r="255" spans="2:25" outlineLevel="1" x14ac:dyDescent="0.25">
      <c r="B255" s="77"/>
      <c r="X255" s="4" t="s">
        <v>559</v>
      </c>
      <c r="Y255" s="128"/>
    </row>
    <row r="256" spans="2:25" outlineLevel="1" x14ac:dyDescent="0.25">
      <c r="B256" s="77"/>
      <c r="X256" s="4" t="s">
        <v>560</v>
      </c>
      <c r="Y256" s="128"/>
    </row>
    <row r="257" spans="2:25" outlineLevel="1" x14ac:dyDescent="0.25">
      <c r="B257" s="77"/>
      <c r="X257" s="4" t="s">
        <v>561</v>
      </c>
      <c r="Y257" s="128"/>
    </row>
    <row r="258" spans="2:25" outlineLevel="1" x14ac:dyDescent="0.25">
      <c r="B258" s="77"/>
      <c r="X258" s="4" t="s">
        <v>562</v>
      </c>
      <c r="Y258" s="128"/>
    </row>
    <row r="259" spans="2:25" outlineLevel="1" x14ac:dyDescent="0.25">
      <c r="B259" s="77"/>
      <c r="X259" s="4" t="s">
        <v>563</v>
      </c>
      <c r="Y259" s="128"/>
    </row>
    <row r="260" spans="2:25" outlineLevel="1" x14ac:dyDescent="0.25">
      <c r="B260" s="77"/>
      <c r="X260" s="4" t="s">
        <v>564</v>
      </c>
      <c r="Y260" s="128"/>
    </row>
    <row r="261" spans="2:25" outlineLevel="1" x14ac:dyDescent="0.25">
      <c r="B261" s="77"/>
      <c r="X261" s="4" t="s">
        <v>565</v>
      </c>
      <c r="Y261" s="128"/>
    </row>
    <row r="262" spans="2:25" outlineLevel="1" x14ac:dyDescent="0.25">
      <c r="B262" s="77"/>
      <c r="X262" s="4" t="s">
        <v>566</v>
      </c>
      <c r="Y262" s="128"/>
    </row>
    <row r="263" spans="2:25" outlineLevel="1" x14ac:dyDescent="0.25">
      <c r="B263" s="77"/>
      <c r="X263" s="4" t="s">
        <v>567</v>
      </c>
      <c r="Y263" s="128"/>
    </row>
    <row r="264" spans="2:25" outlineLevel="1" x14ac:dyDescent="0.25">
      <c r="B264" s="77"/>
      <c r="X264" s="4" t="s">
        <v>568</v>
      </c>
      <c r="Y264" s="128"/>
    </row>
    <row r="265" spans="2:25" outlineLevel="1" x14ac:dyDescent="0.25">
      <c r="B265" s="77"/>
      <c r="X265" s="4" t="s">
        <v>569</v>
      </c>
      <c r="Y265" s="128"/>
    </row>
    <row r="266" spans="2:25" outlineLevel="1" x14ac:dyDescent="0.25">
      <c r="B266" s="77"/>
      <c r="X266" s="4" t="s">
        <v>570</v>
      </c>
      <c r="Y266" s="128"/>
    </row>
    <row r="267" spans="2:25" outlineLevel="1" x14ac:dyDescent="0.25">
      <c r="B267" s="77"/>
      <c r="X267" s="4" t="s">
        <v>571</v>
      </c>
      <c r="Y267" s="128"/>
    </row>
    <row r="268" spans="2:25" outlineLevel="1" x14ac:dyDescent="0.25">
      <c r="B268" s="78"/>
      <c r="C268" s="79"/>
      <c r="D268" s="79"/>
      <c r="E268" s="79"/>
      <c r="F268" s="79"/>
      <c r="G268" s="79"/>
      <c r="H268" s="79"/>
      <c r="I268" s="79"/>
      <c r="J268" s="79"/>
      <c r="K268" s="79"/>
      <c r="L268" s="79"/>
      <c r="M268" s="79"/>
      <c r="N268" s="79"/>
      <c r="O268" s="79"/>
      <c r="P268" s="79"/>
      <c r="Q268" s="79"/>
      <c r="R268" s="79"/>
      <c r="S268" s="79"/>
      <c r="T268" s="79"/>
      <c r="U268" s="79"/>
      <c r="V268" s="79"/>
      <c r="W268" s="79"/>
      <c r="X268" s="131" t="s">
        <v>572</v>
      </c>
      <c r="Y268" s="132"/>
    </row>
    <row r="269" spans="2:25" outlineLevel="1" x14ac:dyDescent="0.25"/>
    <row r="270" spans="2:25" outlineLevel="1" x14ac:dyDescent="0.25"/>
    <row r="271" spans="2:25" outlineLevel="1" x14ac:dyDescent="0.25"/>
  </sheetData>
  <mergeCells count="3">
    <mergeCell ref="C4:D4"/>
    <mergeCell ref="E4:F4"/>
    <mergeCell ref="B19:Y19"/>
  </mergeCells>
  <pageMargins left="0.7" right="0.7" top="0.75" bottom="0.75" header="0.3" footer="0.3"/>
  <pageSetup paperSize="9" orientation="portrait" r:id="rId1"/>
  <headerFooter>
    <oddFooter>&amp;C_x000D_&amp;1#&amp;"Calibri"&amp;10&amp;K000000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6770-0200-4790-8FD2-2B4C9FEC3D61}">
  <sheetPr>
    <tabColor theme="2"/>
  </sheetPr>
  <dimension ref="B1:W401"/>
  <sheetViews>
    <sheetView showGridLines="0" topLeftCell="B214" zoomScale="80" zoomScaleNormal="80" workbookViewId="0">
      <selection activeCell="C243" sqref="C243"/>
    </sheetView>
  </sheetViews>
  <sheetFormatPr defaultColWidth="8.85546875" defaultRowHeight="15" x14ac:dyDescent="0.25"/>
  <cols>
    <col min="1" max="1" width="8.85546875" style="31"/>
    <col min="2" max="2" width="29.7109375" style="31" customWidth="1"/>
    <col min="3" max="3" width="40.7109375" style="31" bestFit="1" customWidth="1"/>
    <col min="4" max="5" width="26.140625" style="31" bestFit="1" customWidth="1"/>
    <col min="6" max="6" width="26.7109375" style="31" bestFit="1" customWidth="1"/>
    <col min="7" max="7" width="30.85546875" style="31" bestFit="1" customWidth="1"/>
    <col min="8" max="8" width="22.140625" style="31" bestFit="1" customWidth="1"/>
    <col min="9" max="9" width="13.85546875" style="31" bestFit="1" customWidth="1"/>
    <col min="10" max="10" width="32" style="31" bestFit="1" customWidth="1"/>
    <col min="11" max="11" width="6.7109375" style="31" bestFit="1" customWidth="1"/>
    <col min="12" max="12" width="23.85546875" style="31" bestFit="1" customWidth="1"/>
    <col min="13" max="13" width="11.7109375" style="31" bestFit="1" customWidth="1"/>
    <col min="14" max="14" width="16" style="31" bestFit="1" customWidth="1"/>
    <col min="15" max="15" width="11.7109375" style="31" bestFit="1" customWidth="1"/>
    <col min="16" max="17" width="13.85546875" style="31" bestFit="1" customWidth="1"/>
    <col min="18" max="18" width="17.7109375" style="31" bestFit="1" customWidth="1"/>
    <col min="19" max="20" width="18" style="31" bestFit="1" customWidth="1"/>
    <col min="21" max="21" width="11.85546875" style="31" bestFit="1" customWidth="1"/>
    <col min="22" max="23" width="13.85546875" style="31" bestFit="1" customWidth="1"/>
    <col min="24" max="16384" width="8.85546875" style="31"/>
  </cols>
  <sheetData>
    <row r="1" spans="2:23" s="33" customFormat="1" x14ac:dyDescent="0.25">
      <c r="B1" s="33" t="s">
        <v>573</v>
      </c>
    </row>
    <row r="3" spans="2:23" x14ac:dyDescent="0.25">
      <c r="B3" s="87" t="s">
        <v>574</v>
      </c>
      <c r="C3" s="88"/>
      <c r="D3" s="88"/>
      <c r="E3" s="88"/>
      <c r="F3" s="88"/>
      <c r="G3" s="88"/>
      <c r="H3" s="88"/>
      <c r="I3" s="88"/>
      <c r="L3" s="62" t="s">
        <v>575</v>
      </c>
    </row>
    <row r="4" spans="2:23" x14ac:dyDescent="0.25">
      <c r="B4" s="31" t="s">
        <v>576</v>
      </c>
      <c r="C4" s="31" t="s">
        <v>577</v>
      </c>
      <c r="D4" s="31" t="s">
        <v>578</v>
      </c>
      <c r="E4" s="31" t="s">
        <v>579</v>
      </c>
      <c r="F4" s="31" t="s">
        <v>580</v>
      </c>
      <c r="G4" s="31" t="s">
        <v>82</v>
      </c>
      <c r="H4" s="31" t="s">
        <v>581</v>
      </c>
      <c r="I4" s="31" t="s">
        <v>159</v>
      </c>
      <c r="J4" s="31" t="s">
        <v>158</v>
      </c>
      <c r="L4" s="31" t="s">
        <v>580</v>
      </c>
      <c r="M4" s="31" t="s">
        <v>582</v>
      </c>
      <c r="N4" s="31" t="s">
        <v>583</v>
      </c>
      <c r="O4" s="31" t="s">
        <v>584</v>
      </c>
      <c r="P4" s="31" t="s">
        <v>585</v>
      </c>
      <c r="Q4" s="31" t="s">
        <v>586</v>
      </c>
      <c r="R4" s="31" t="s">
        <v>587</v>
      </c>
      <c r="S4" s="31" t="s">
        <v>588</v>
      </c>
      <c r="T4" s="31" t="s">
        <v>589</v>
      </c>
      <c r="U4" s="31" t="s">
        <v>590</v>
      </c>
      <c r="V4" s="31" t="s">
        <v>591</v>
      </c>
      <c r="W4" s="31" t="s">
        <v>592</v>
      </c>
    </row>
    <row r="5" spans="2:23" x14ac:dyDescent="0.25">
      <c r="B5" s="31" t="s">
        <v>117</v>
      </c>
      <c r="C5" s="31" t="s">
        <v>117</v>
      </c>
      <c r="D5" s="31" t="s">
        <v>117</v>
      </c>
      <c r="E5" s="31" t="s">
        <v>117</v>
      </c>
      <c r="F5" s="31" t="s">
        <v>117</v>
      </c>
      <c r="G5" s="31" t="s">
        <v>128</v>
      </c>
      <c r="H5" s="31" t="s">
        <v>593</v>
      </c>
      <c r="I5" s="31" t="s">
        <v>593</v>
      </c>
      <c r="J5" s="31" t="s">
        <v>593</v>
      </c>
      <c r="L5" s="31" t="s">
        <v>117</v>
      </c>
      <c r="M5" s="31" t="s">
        <v>117</v>
      </c>
      <c r="N5" s="31" t="s">
        <v>594</v>
      </c>
      <c r="O5" s="31" t="s">
        <v>128</v>
      </c>
      <c r="P5" s="31" t="s">
        <v>593</v>
      </c>
      <c r="Q5" s="31" t="s">
        <v>593</v>
      </c>
      <c r="R5" s="31" t="s">
        <v>128</v>
      </c>
      <c r="S5" s="31" t="s">
        <v>593</v>
      </c>
      <c r="T5" s="31" t="s">
        <v>593</v>
      </c>
      <c r="U5" s="31" t="s">
        <v>128</v>
      </c>
      <c r="V5" s="31" t="s">
        <v>593</v>
      </c>
      <c r="W5" s="31" t="s">
        <v>593</v>
      </c>
    </row>
    <row r="6" spans="2:23" x14ac:dyDescent="0.25">
      <c r="B6" s="31" t="s">
        <v>595</v>
      </c>
      <c r="C6" s="31" t="str">
        <f>'DQ Template'!S6</f>
        <v>N/A</v>
      </c>
      <c r="D6" s="31" t="b">
        <f>C6&lt;&gt;References!$E$32</f>
        <v>0</v>
      </c>
      <c r="E6" s="31" t="b">
        <f>COUNTIF(References!$B$7:$B$16,C6)&gt;0</f>
        <v>0</v>
      </c>
      <c r="F6" s="81" t="str">
        <f>+IF('DQ Template'!C32="Yes","TRUE","FALSE")</f>
        <v>FALSE</v>
      </c>
      <c r="G6" s="89">
        <f>IF(D6,IF(E6,_xlfn.XLOOKUP(C6,References!$B$7:$B$16,References!$E$7:$E$16),IF(F6,U6,'DQ Template'!I32)),DEFAULT)</f>
        <v>0</v>
      </c>
      <c r="H6" s="86">
        <f>IF(D6,IF(E6,_xlfn.XLOOKUP(C6,References!$B$7:$B$16,References!$F$7:$F$16),IF(F6,V6,'DQ Template'!G32)),DEFAULT)</f>
        <v>0</v>
      </c>
      <c r="I6" s="86">
        <f>IF(D6,IF(E6,_xlfn.XLOOKUP(C6,References!$B$7:$B$16,References!$D$7:$D$16),IF(F6,W6,'DQ Template'!H32)),DEFAULT)</f>
        <v>0</v>
      </c>
      <c r="J6" s="86">
        <f>IF(D6,H6+I6,DEFAULT)</f>
        <v>0</v>
      </c>
      <c r="L6" s="81" t="str">
        <f>+IF('DQ Template'!C32="Yes","TRUE","FALSE")</f>
        <v>FALSE</v>
      </c>
      <c r="M6" s="31" t="b">
        <f>IF(L6,'DQ Template'!D32)</f>
        <v>0</v>
      </c>
      <c r="N6" s="31" t="b">
        <f>IF(L6,'DQ Template'!F32)</f>
        <v>0</v>
      </c>
      <c r="O6" s="31">
        <f>IF(L6,_xlfn.XLOOKUP(M6,References!$B$7:$B$16,References!$E$7:$E$16),DEFAULT)</f>
        <v>0</v>
      </c>
      <c r="P6" s="31">
        <f>IF(L6,_xlfn.XLOOKUP(M6,References!$B$7:$B$16,References!$F$7:$F$16),DEFAULT)</f>
        <v>0</v>
      </c>
      <c r="Q6" s="31">
        <f>IF(L6,_xlfn.XLOOKUP(M6,References!$B$7:$B$16,References!$D$7:$D$16),DEFAULT)</f>
        <v>0</v>
      </c>
      <c r="R6" s="31" t="str">
        <f>'DQ Template'!I32</f>
        <v/>
      </c>
      <c r="S6" s="31" t="str">
        <f>'DQ Template'!G32</f>
        <v/>
      </c>
      <c r="T6" s="31" t="str">
        <f>'DQ Template'!H32</f>
        <v/>
      </c>
      <c r="U6" s="31" t="e">
        <f>(1-$N6)*O6+$N6*R6</f>
        <v>#VALUE!</v>
      </c>
      <c r="V6" s="31">
        <f>IF(L6,((1-N6)*O6*P6+N6*R6*S6)/U6,0)</f>
        <v>0</v>
      </c>
      <c r="W6" s="31">
        <f>IF(L6,((1-N6)*O6*Q6+N6*R6*T6)/U6,0)</f>
        <v>0</v>
      </c>
    </row>
    <row r="7" spans="2:23" x14ac:dyDescent="0.25">
      <c r="B7" s="31" t="s">
        <v>596</v>
      </c>
      <c r="C7" s="31" t="str">
        <f>'DQ Template'!T6</f>
        <v>N/A</v>
      </c>
      <c r="D7" s="31" t="b">
        <f>C7&lt;&gt;References!$E$32</f>
        <v>0</v>
      </c>
      <c r="E7" s="31" t="b">
        <f>COUNTIF(References!$B$7:$B$16,C7)&gt;0</f>
        <v>0</v>
      </c>
      <c r="F7" s="81" t="str">
        <f>+IF('DQ Template'!C33="Yes","TRUE","FALSE")</f>
        <v>FALSE</v>
      </c>
      <c r="G7" s="89">
        <f>IF(D7,IF(E7,_xlfn.XLOOKUP(C7,References!$B$7:$B$16,References!$E$7:$E$16),IF(F7,U7,'DQ Template'!I33)),DEFAULT)</f>
        <v>0</v>
      </c>
      <c r="H7" s="86">
        <f>IF(D7,IF(E7,_xlfn.XLOOKUP(C7,References!$B$7:$B$16,References!$F$7:$F$16),IF(F7,V7,'DQ Template'!G33)),DEFAULT)</f>
        <v>0</v>
      </c>
      <c r="I7" s="86">
        <f>IF(D7,IF(E7,_xlfn.XLOOKUP(C7,References!$B$7:$B$16,References!$D$7:$D$16),IF(F7,W7,'DQ Template'!H33)),DEFAULT)</f>
        <v>0</v>
      </c>
      <c r="J7" s="86">
        <f>IF(D7,H7+I7,DEFAULT)</f>
        <v>0</v>
      </c>
      <c r="L7" s="81" t="str">
        <f>+IF('DQ Template'!C33="Yes","TRUE","FALSE")</f>
        <v>FALSE</v>
      </c>
      <c r="M7" s="31" t="b">
        <f>IF(L7,'DQ Template'!D33)</f>
        <v>0</v>
      </c>
      <c r="N7" s="31" t="b">
        <f>IF(L7,'DQ Template'!F33)</f>
        <v>0</v>
      </c>
      <c r="O7" s="31">
        <f>IF(L7,_xlfn.XLOOKUP(M7,References!$B$7:$B$16,References!$E$7:$E$16),DEFAULT)</f>
        <v>0</v>
      </c>
      <c r="P7" s="31">
        <f>IF(L7,_xlfn.XLOOKUP(M7,References!$B$7:$B$16,References!$F$7:$F$16),DEFAULT)</f>
        <v>0</v>
      </c>
      <c r="Q7" s="31">
        <f>IF(L7,_xlfn.XLOOKUP(M7,References!$B$7:$B$16,References!$D$7:$D$16),DEFAULT)</f>
        <v>0</v>
      </c>
      <c r="R7" s="31" t="str">
        <f>'DQ Template'!I33</f>
        <v/>
      </c>
      <c r="S7" s="31" t="str">
        <f>'DQ Template'!G33</f>
        <v/>
      </c>
      <c r="T7" s="31" t="str">
        <f>'DQ Template'!H33</f>
        <v/>
      </c>
      <c r="U7" s="31" t="e">
        <f t="shared" ref="U7:U9" si="0">(1-$N7)*O7+$N7*R7</f>
        <v>#VALUE!</v>
      </c>
      <c r="V7" s="31">
        <f t="shared" ref="V7:V9" si="1">IF(L7,((1-N7)*O7*P7+N7*R7*S7)/U7,0)</f>
        <v>0</v>
      </c>
      <c r="W7" s="31">
        <f t="shared" ref="W7:W9" si="2">IF(L7,((1-N7)*O7*Q7+N7*R7*T7)/U7,0)</f>
        <v>0</v>
      </c>
    </row>
    <row r="8" spans="2:23" x14ac:dyDescent="0.25">
      <c r="B8" s="31" t="s">
        <v>597</v>
      </c>
      <c r="C8" s="31" t="str">
        <f>'DQ Template'!U6</f>
        <v>N/A</v>
      </c>
      <c r="D8" s="31" t="b">
        <f>C8&lt;&gt;References!$E$32</f>
        <v>0</v>
      </c>
      <c r="E8" s="31" t="b">
        <f>COUNTIF(References!$B$7:$B$16,C8)&gt;0</f>
        <v>0</v>
      </c>
      <c r="F8" s="81" t="str">
        <f>+IF('DQ Template'!C34="Yes","TRUE","FALSE")</f>
        <v>FALSE</v>
      </c>
      <c r="G8" s="89">
        <f>IF(D8,IF(E8,_xlfn.XLOOKUP(C8,References!$B$7:$B$16,References!$E$7:$E$16),IF(F8,U8,'DQ Template'!I34)),DEFAULT)</f>
        <v>0</v>
      </c>
      <c r="H8" s="86">
        <f>IF(D8,IF(E8,_xlfn.XLOOKUP(C8,References!$B$7:$B$16,References!$F$7:$F$16),IF(F8,V8,'DQ Template'!G34)),DEFAULT)</f>
        <v>0</v>
      </c>
      <c r="I8" s="86">
        <f>IF(D8,IF(E8,_xlfn.XLOOKUP(C8,References!$B$7:$B$16,References!$D$7:$D$16),IF(F8,W8,'DQ Template'!H34)),DEFAULT)</f>
        <v>0</v>
      </c>
      <c r="J8" s="86">
        <f>IF(D8,H8+I8,DEFAULT)</f>
        <v>0</v>
      </c>
      <c r="L8" s="81" t="str">
        <f>+IF('DQ Template'!C34="Yes","TRUE","FALSE")</f>
        <v>FALSE</v>
      </c>
      <c r="M8" s="31" t="b">
        <f>IF(L8,'DQ Template'!D34)</f>
        <v>0</v>
      </c>
      <c r="N8" s="31" t="b">
        <f>IF(L8,'DQ Template'!F34)</f>
        <v>0</v>
      </c>
      <c r="O8" s="31">
        <f>IF(L8,_xlfn.XLOOKUP(M8,References!$B$7:$B$16,References!$E$7:$E$16),DEFAULT)</f>
        <v>0</v>
      </c>
      <c r="P8" s="31">
        <f>IF(L8,_xlfn.XLOOKUP(M8,References!$B$7:$B$16,References!$F$7:$F$16),DEFAULT)</f>
        <v>0</v>
      </c>
      <c r="Q8" s="31">
        <f>IF(L8,_xlfn.XLOOKUP(M8,References!$B$7:$B$16,References!$D$7:$D$16),DEFAULT)</f>
        <v>0</v>
      </c>
      <c r="R8" s="31" t="str">
        <f>'DQ Template'!I34</f>
        <v/>
      </c>
      <c r="S8" s="31" t="str">
        <f>'DQ Template'!G34</f>
        <v/>
      </c>
      <c r="T8" s="31" t="str">
        <f>'DQ Template'!H34</f>
        <v/>
      </c>
      <c r="U8" s="31" t="e">
        <f t="shared" si="0"/>
        <v>#VALUE!</v>
      </c>
      <c r="V8" s="31">
        <f t="shared" si="1"/>
        <v>0</v>
      </c>
      <c r="W8" s="31">
        <f t="shared" si="2"/>
        <v>0</v>
      </c>
    </row>
    <row r="9" spans="2:23" x14ac:dyDescent="0.25">
      <c r="B9" s="31" t="s">
        <v>598</v>
      </c>
      <c r="C9" s="31" t="str">
        <f>'DQ Template'!V6</f>
        <v>N/A</v>
      </c>
      <c r="D9" s="31" t="b">
        <f>C9&lt;&gt;References!$E$32</f>
        <v>0</v>
      </c>
      <c r="E9" s="31" t="b">
        <f>COUNTIF(References!$B$7:$B$16,C9)&gt;0</f>
        <v>0</v>
      </c>
      <c r="F9" s="81" t="str">
        <f>+IF('DQ Template'!C35="Yes","TRUE","FALSE")</f>
        <v>FALSE</v>
      </c>
      <c r="G9" s="89">
        <f>IF(D9,IF(E9,_xlfn.XLOOKUP(C9,References!$B$7:$B$16,References!$E$7:$E$16),IF(F9,U9,'DQ Template'!I35)),DEFAULT)</f>
        <v>0</v>
      </c>
      <c r="H9" s="86">
        <f>IF(D9,IF(E9,_xlfn.XLOOKUP(C9,References!$B$7:$B$16,References!$F$7:$F$16),IF(F9,V9,'DQ Template'!G35)),DEFAULT)</f>
        <v>0</v>
      </c>
      <c r="I9" s="86">
        <f>IF(D9,IF(E9,_xlfn.XLOOKUP(C9,References!$B$7:$B$16,References!$D$7:$D$16),IF(F9,W9,'DQ Template'!H35)),DEFAULT)</f>
        <v>0</v>
      </c>
      <c r="J9" s="86">
        <f>IF(D9,H9+I9,DEFAULT)</f>
        <v>0</v>
      </c>
      <c r="L9" s="81" t="str">
        <f>+IF('DQ Template'!C35="Yes","TRUE","FALSE")</f>
        <v>FALSE</v>
      </c>
      <c r="M9" s="31" t="b">
        <f>IF(L9,'DQ Template'!D35)</f>
        <v>0</v>
      </c>
      <c r="N9" s="31" t="b">
        <f>IF(L9,'DQ Template'!F35)</f>
        <v>0</v>
      </c>
      <c r="O9" s="31">
        <f>IF(L9,_xlfn.XLOOKUP(M9,References!$B$7:$B$16,References!$E$7:$E$16),DEFAULT)</f>
        <v>0</v>
      </c>
      <c r="P9" s="31">
        <f>IF(L9,_xlfn.XLOOKUP(M9,References!$B$7:$B$16,References!$F$7:$F$16),DEFAULT)</f>
        <v>0</v>
      </c>
      <c r="Q9" s="31">
        <f>IF(L9,_xlfn.XLOOKUP(M9,References!$B$7:$B$16,References!$D$7:$D$16),DEFAULT)</f>
        <v>0</v>
      </c>
      <c r="R9" s="31" t="str">
        <f>'DQ Template'!I35</f>
        <v/>
      </c>
      <c r="S9" s="31" t="str">
        <f>'DQ Template'!G35</f>
        <v/>
      </c>
      <c r="T9" s="31" t="str">
        <f>'DQ Template'!H35</f>
        <v/>
      </c>
      <c r="U9" s="31" t="e">
        <f t="shared" si="0"/>
        <v>#VALUE!</v>
      </c>
      <c r="V9" s="31">
        <f t="shared" si="1"/>
        <v>0</v>
      </c>
      <c r="W9" s="31">
        <f t="shared" si="2"/>
        <v>0</v>
      </c>
    </row>
    <row r="10" spans="2:23" x14ac:dyDescent="0.25">
      <c r="F10" s="89"/>
      <c r="G10" s="86"/>
      <c r="H10" s="86"/>
      <c r="I10" s="86"/>
    </row>
    <row r="12" spans="2:23" s="33" customFormat="1" x14ac:dyDescent="0.25">
      <c r="B12" s="33" t="s">
        <v>599</v>
      </c>
    </row>
    <row r="14" spans="2:23" x14ac:dyDescent="0.25">
      <c r="D14" s="31" t="s">
        <v>595</v>
      </c>
      <c r="E14" s="31" t="s">
        <v>596</v>
      </c>
      <c r="F14" s="31" t="s">
        <v>597</v>
      </c>
      <c r="G14" s="31" t="s">
        <v>598</v>
      </c>
    </row>
    <row r="15" spans="2:23" x14ac:dyDescent="0.25">
      <c r="B15" s="31" t="s">
        <v>600</v>
      </c>
      <c r="C15" s="90" t="s">
        <v>601</v>
      </c>
      <c r="D15" s="31">
        <f>SUM(G23,G32,G41,G50,G59,G68,G77,G86,G95,G104,G113,G122,G131,G140,G149,G158,G167,G176,G185,G194)</f>
        <v>0</v>
      </c>
      <c r="E15" s="31">
        <f>SUM(G24,G33,G42,G51,G60,G69,G78,G87,G105,G114,G123,G132,G141,G150,G159,G168,G177,G186,G195)</f>
        <v>0</v>
      </c>
      <c r="F15" s="31">
        <f>SUM(G25,G34,G43,G52,G61,G70,G79,G88,G97,G106,G115,G124,G133,G142,G151,G160,G169,G178,G187,G196)</f>
        <v>0</v>
      </c>
      <c r="G15" s="31">
        <f>SUM(G26,G35,G44,G53,G62,G71,G80,G89,G98,G107,G116,G125,G134,G143,G152,G161,G170,G179,G188,G197)</f>
        <v>0</v>
      </c>
    </row>
    <row r="16" spans="2:23" x14ac:dyDescent="0.25">
      <c r="B16" s="31" t="s">
        <v>602</v>
      </c>
      <c r="C16" s="90" t="s">
        <v>601</v>
      </c>
      <c r="D16" s="31">
        <f>SUM(H23,H32,H41,H50,H59,H68,H77,H86,H95,H104,H113,H122,H131,H140,H149,H158,H167,H176,H185,H194)</f>
        <v>0</v>
      </c>
      <c r="E16" s="31">
        <f>SUM(H24,H33,H42,H51,H60,H69,H78,H87,H96,H105,H114,H123,H132,H141,H150,H159,H168,H177,H186,H195)</f>
        <v>0</v>
      </c>
      <c r="F16" s="31">
        <f>SUM(H25,H34,H43,H52,H61,H70,H79,H88,H97,H106,H115,H124,H133,H142,H151,H160,H169,H178,H187,H196)</f>
        <v>0</v>
      </c>
      <c r="G16" s="31">
        <f>SUM(H26,H35,H44,H53,H62,H71,H80,H89,H98,H107,H116,H125,H134,H143,H152,H161,H170,H179,H188,H197)</f>
        <v>0</v>
      </c>
    </row>
    <row r="19" spans="2:8" s="33" customFormat="1" x14ac:dyDescent="0.25">
      <c r="B19" s="33" t="s">
        <v>603</v>
      </c>
    </row>
    <row r="21" spans="2:8" x14ac:dyDescent="0.25">
      <c r="C21" s="31" t="s">
        <v>604</v>
      </c>
      <c r="D21" s="31" t="s">
        <v>605</v>
      </c>
      <c r="E21" s="31" t="s">
        <v>605</v>
      </c>
      <c r="F21" s="31" t="s">
        <v>606</v>
      </c>
      <c r="G21" s="31" t="s">
        <v>604</v>
      </c>
      <c r="H21" s="31" t="s">
        <v>605</v>
      </c>
    </row>
    <row r="22" spans="2:8" x14ac:dyDescent="0.25">
      <c r="C22" s="31" t="s">
        <v>607</v>
      </c>
      <c r="D22" s="31" t="s">
        <v>56</v>
      </c>
      <c r="E22" s="31" t="s">
        <v>607</v>
      </c>
      <c r="F22" s="31" t="s">
        <v>607</v>
      </c>
      <c r="G22" s="31" t="s">
        <v>601</v>
      </c>
      <c r="H22" s="31" t="s">
        <v>601</v>
      </c>
    </row>
    <row r="23" spans="2:8" x14ac:dyDescent="0.25">
      <c r="B23" s="31" t="s">
        <v>595</v>
      </c>
      <c r="C23" s="31">
        <f>IF($D$6,'DQ Template'!$S$8,0)</f>
        <v>0</v>
      </c>
      <c r="D23" s="91">
        <f>'DQ Template'!$Z$8</f>
        <v>0</v>
      </c>
      <c r="E23" s="31">
        <f>+D23*C23</f>
        <v>0</v>
      </c>
      <c r="F23" s="31">
        <f>+C23-E23</f>
        <v>0</v>
      </c>
      <c r="G23" s="31">
        <f>F23*TON_TO_GRAM*$G$6</f>
        <v>0</v>
      </c>
      <c r="H23" s="31">
        <f>E23*TON_TO_GRAM*$G$6</f>
        <v>0</v>
      </c>
    </row>
    <row r="24" spans="2:8" x14ac:dyDescent="0.25">
      <c r="B24" s="31" t="s">
        <v>596</v>
      </c>
      <c r="C24" s="31">
        <f>IF($D$7,'DQ Template'!$T$8,0)</f>
        <v>0</v>
      </c>
      <c r="D24" s="91">
        <f>'DQ Template'!$AB$8</f>
        <v>0</v>
      </c>
      <c r="E24" s="31">
        <f t="shared" ref="E24:E26" si="3">+D24*C24</f>
        <v>0</v>
      </c>
      <c r="F24" s="31">
        <f t="shared" ref="F24:F26" si="4">+C24-E24</f>
        <v>0</v>
      </c>
      <c r="G24" s="31">
        <f>F24*TON_TO_GRAM*$G$7</f>
        <v>0</v>
      </c>
      <c r="H24" s="31">
        <f>E24*TON_TO_GRAM*$G$7</f>
        <v>0</v>
      </c>
    </row>
    <row r="25" spans="2:8" x14ac:dyDescent="0.25">
      <c r="B25" s="31" t="s">
        <v>597</v>
      </c>
      <c r="C25" s="31">
        <f>IF($D$8,'DQ Template'!$U$8,0)</f>
        <v>0</v>
      </c>
      <c r="D25" s="91">
        <f>'DQ Template'!$AD$8</f>
        <v>0</v>
      </c>
      <c r="E25" s="31">
        <f t="shared" si="3"/>
        <v>0</v>
      </c>
      <c r="F25" s="31">
        <f t="shared" si="4"/>
        <v>0</v>
      </c>
      <c r="G25" s="31">
        <f>F25*TON_TO_GRAM*$G$8</f>
        <v>0</v>
      </c>
      <c r="H25" s="31">
        <f>E25*TON_TO_GRAM*$G$8</f>
        <v>0</v>
      </c>
    </row>
    <row r="26" spans="2:8" x14ac:dyDescent="0.25">
      <c r="B26" s="31" t="s">
        <v>598</v>
      </c>
      <c r="C26" s="31">
        <f>IF($D$9,'DQ Template'!$V$8,0)</f>
        <v>0</v>
      </c>
      <c r="D26" s="91">
        <f>'DQ Template'!$AF$8</f>
        <v>0</v>
      </c>
      <c r="E26" s="31">
        <f t="shared" si="3"/>
        <v>0</v>
      </c>
      <c r="F26" s="31">
        <f t="shared" si="4"/>
        <v>0</v>
      </c>
      <c r="G26" s="31">
        <f>F26*TON_TO_GRAM*$G$9</f>
        <v>0</v>
      </c>
      <c r="H26" s="31">
        <f>E26*TON_TO_GRAM*$G$9</f>
        <v>0</v>
      </c>
    </row>
    <row r="27" spans="2:8" x14ac:dyDescent="0.25">
      <c r="D27" s="91"/>
    </row>
    <row r="28" spans="2:8" s="33" customFormat="1" x14ac:dyDescent="0.25">
      <c r="B28" s="33" t="s">
        <v>608</v>
      </c>
      <c r="D28" s="92"/>
    </row>
    <row r="29" spans="2:8" x14ac:dyDescent="0.25">
      <c r="D29" s="91"/>
    </row>
    <row r="30" spans="2:8" x14ac:dyDescent="0.25">
      <c r="C30" s="31" t="s">
        <v>604</v>
      </c>
      <c r="D30" s="91" t="s">
        <v>605</v>
      </c>
      <c r="E30" s="31" t="s">
        <v>605</v>
      </c>
      <c r="F30" s="31" t="s">
        <v>606</v>
      </c>
      <c r="G30" s="31" t="s">
        <v>604</v>
      </c>
      <c r="H30" s="31" t="s">
        <v>605</v>
      </c>
    </row>
    <row r="31" spans="2:8" x14ac:dyDescent="0.25">
      <c r="C31" s="31" t="s">
        <v>607</v>
      </c>
      <c r="D31" s="91" t="s">
        <v>56</v>
      </c>
      <c r="E31" s="31" t="s">
        <v>607</v>
      </c>
      <c r="F31" s="31" t="s">
        <v>607</v>
      </c>
      <c r="G31" s="31" t="s">
        <v>601</v>
      </c>
      <c r="H31" s="31" t="s">
        <v>601</v>
      </c>
    </row>
    <row r="32" spans="2:8" x14ac:dyDescent="0.25">
      <c r="B32" s="31" t="s">
        <v>595</v>
      </c>
      <c r="C32" s="31">
        <f>IF($D$6,'DQ Template'!$S$9,0)</f>
        <v>0</v>
      </c>
      <c r="D32" s="91">
        <f>'DQ Template'!$Z$9</f>
        <v>0</v>
      </c>
      <c r="E32" s="31">
        <f>+D32*C32</f>
        <v>0</v>
      </c>
      <c r="F32" s="31">
        <f>+C32-E32</f>
        <v>0</v>
      </c>
      <c r="G32" s="31">
        <f>F32*TON_TO_GRAM*$G$6</f>
        <v>0</v>
      </c>
      <c r="H32" s="31">
        <f>E32*TON_TO_GRAM*$G$6</f>
        <v>0</v>
      </c>
    </row>
    <row r="33" spans="2:8" x14ac:dyDescent="0.25">
      <c r="B33" s="31" t="s">
        <v>596</v>
      </c>
      <c r="C33" s="31">
        <f>IF($D$7,'DQ Template'!$T$9,0)</f>
        <v>0</v>
      </c>
      <c r="D33" s="91">
        <f>'DQ Template'!$AB$9</f>
        <v>0</v>
      </c>
      <c r="E33" s="31">
        <f t="shared" ref="E33:E35" si="5">+D33*C33</f>
        <v>0</v>
      </c>
      <c r="F33" s="31">
        <f t="shared" ref="F33:F35" si="6">+C33-E33</f>
        <v>0</v>
      </c>
      <c r="G33" s="31">
        <f>F33*TON_TO_GRAM*$G$7</f>
        <v>0</v>
      </c>
      <c r="H33" s="31">
        <f>E33*TON_TO_GRAM*$G$7</f>
        <v>0</v>
      </c>
    </row>
    <row r="34" spans="2:8" x14ac:dyDescent="0.25">
      <c r="B34" s="31" t="s">
        <v>597</v>
      </c>
      <c r="C34" s="31">
        <f>IF($D$8,'DQ Template'!$U$9,0)</f>
        <v>0</v>
      </c>
      <c r="D34" s="91">
        <f>'DQ Template'!$AD$9</f>
        <v>0</v>
      </c>
      <c r="E34" s="31">
        <f t="shared" si="5"/>
        <v>0</v>
      </c>
      <c r="F34" s="31">
        <f t="shared" si="6"/>
        <v>0</v>
      </c>
      <c r="G34" s="31">
        <f>F34*TON_TO_GRAM*$G$8</f>
        <v>0</v>
      </c>
      <c r="H34" s="31">
        <f>E34*TON_TO_GRAM*$G$8</f>
        <v>0</v>
      </c>
    </row>
    <row r="35" spans="2:8" x14ac:dyDescent="0.25">
      <c r="B35" s="31" t="s">
        <v>598</v>
      </c>
      <c r="C35" s="31">
        <f>IF($D$9,'DQ Template'!$V$9,0)</f>
        <v>0</v>
      </c>
      <c r="D35" s="91">
        <f>'DQ Template'!$AF$9</f>
        <v>0</v>
      </c>
      <c r="E35" s="31">
        <f t="shared" si="5"/>
        <v>0</v>
      </c>
      <c r="F35" s="31">
        <f t="shared" si="6"/>
        <v>0</v>
      </c>
      <c r="G35" s="31">
        <f>F35*TON_TO_GRAM*$G$9</f>
        <v>0</v>
      </c>
      <c r="H35" s="31">
        <f>E35*TON_TO_GRAM*$G$9</f>
        <v>0</v>
      </c>
    </row>
    <row r="36" spans="2:8" x14ac:dyDescent="0.25">
      <c r="D36" s="91"/>
    </row>
    <row r="37" spans="2:8" s="33" customFormat="1" x14ac:dyDescent="0.25">
      <c r="B37" s="33" t="s">
        <v>609</v>
      </c>
      <c r="D37" s="92"/>
    </row>
    <row r="38" spans="2:8" x14ac:dyDescent="0.25">
      <c r="D38" s="91"/>
    </row>
    <row r="39" spans="2:8" x14ac:dyDescent="0.25">
      <c r="C39" s="31" t="s">
        <v>604</v>
      </c>
      <c r="D39" s="91" t="s">
        <v>605</v>
      </c>
      <c r="E39" s="31" t="s">
        <v>605</v>
      </c>
      <c r="F39" s="31" t="s">
        <v>606</v>
      </c>
      <c r="G39" s="31" t="s">
        <v>604</v>
      </c>
      <c r="H39" s="31" t="s">
        <v>605</v>
      </c>
    </row>
    <row r="40" spans="2:8" x14ac:dyDescent="0.25">
      <c r="C40" s="31" t="s">
        <v>607</v>
      </c>
      <c r="D40" s="91" t="s">
        <v>56</v>
      </c>
      <c r="E40" s="31" t="s">
        <v>607</v>
      </c>
      <c r="F40" s="31" t="s">
        <v>607</v>
      </c>
      <c r="G40" s="31" t="s">
        <v>601</v>
      </c>
      <c r="H40" s="31" t="s">
        <v>601</v>
      </c>
    </row>
    <row r="41" spans="2:8" x14ac:dyDescent="0.25">
      <c r="B41" s="31" t="s">
        <v>595</v>
      </c>
      <c r="C41" s="31">
        <f>IF($D$6,'DQ Template'!$S$10,0)</f>
        <v>0</v>
      </c>
      <c r="D41" s="91">
        <f>'DQ Template'!$Z$10</f>
        <v>0</v>
      </c>
      <c r="E41" s="31">
        <f>+D41*C41</f>
        <v>0</v>
      </c>
      <c r="F41" s="31">
        <f>+C41-E41</f>
        <v>0</v>
      </c>
      <c r="G41" s="31">
        <f>F41*TON_TO_GRAM*$G$6</f>
        <v>0</v>
      </c>
      <c r="H41" s="31">
        <f>E41*TON_TO_GRAM*$G$6</f>
        <v>0</v>
      </c>
    </row>
    <row r="42" spans="2:8" x14ac:dyDescent="0.25">
      <c r="B42" s="31" t="s">
        <v>596</v>
      </c>
      <c r="C42" s="31">
        <f>IF($D$7,'DQ Template'!$T$10,0)</f>
        <v>0</v>
      </c>
      <c r="D42" s="91">
        <f>'DQ Template'!$AB$10</f>
        <v>0</v>
      </c>
      <c r="E42" s="31">
        <f t="shared" ref="E42:E44" si="7">+D42*C42</f>
        <v>0</v>
      </c>
      <c r="F42" s="31">
        <f t="shared" ref="F42:F44" si="8">+C42-E42</f>
        <v>0</v>
      </c>
      <c r="G42" s="31">
        <f>F42*TON_TO_GRAM*$G$7</f>
        <v>0</v>
      </c>
      <c r="H42" s="31">
        <f>E42*TON_TO_GRAM*$G$7</f>
        <v>0</v>
      </c>
    </row>
    <row r="43" spans="2:8" x14ac:dyDescent="0.25">
      <c r="B43" s="31" t="s">
        <v>597</v>
      </c>
      <c r="C43" s="31">
        <f>IF($D$8,'DQ Template'!$U$10,0)</f>
        <v>0</v>
      </c>
      <c r="D43" s="91">
        <f>'DQ Template'!$AD$10</f>
        <v>0</v>
      </c>
      <c r="E43" s="31">
        <f t="shared" si="7"/>
        <v>0</v>
      </c>
      <c r="F43" s="31">
        <f t="shared" si="8"/>
        <v>0</v>
      </c>
      <c r="G43" s="31">
        <f>F43*TON_TO_GRAM*$G$8</f>
        <v>0</v>
      </c>
      <c r="H43" s="31">
        <f>E43*TON_TO_GRAM*$G$8</f>
        <v>0</v>
      </c>
    </row>
    <row r="44" spans="2:8" x14ac:dyDescent="0.25">
      <c r="B44" s="31" t="s">
        <v>598</v>
      </c>
      <c r="C44" s="31">
        <f>IF($D$9,'DQ Template'!$V$10,0)</f>
        <v>0</v>
      </c>
      <c r="D44" s="91">
        <f>'DQ Template'!$AF$10</f>
        <v>0</v>
      </c>
      <c r="E44" s="31">
        <f t="shared" si="7"/>
        <v>0</v>
      </c>
      <c r="F44" s="31">
        <f t="shared" si="8"/>
        <v>0</v>
      </c>
      <c r="G44" s="31">
        <f>F44*TON_TO_GRAM*$G$9</f>
        <v>0</v>
      </c>
      <c r="H44" s="31">
        <f>E44*TON_TO_GRAM*$G$9</f>
        <v>0</v>
      </c>
    </row>
    <row r="45" spans="2:8" x14ac:dyDescent="0.25">
      <c r="D45" s="91"/>
    </row>
    <row r="46" spans="2:8" s="33" customFormat="1" x14ac:dyDescent="0.25">
      <c r="B46" s="33" t="s">
        <v>610</v>
      </c>
      <c r="D46" s="92"/>
    </row>
    <row r="47" spans="2:8" x14ac:dyDescent="0.25">
      <c r="D47" s="91"/>
    </row>
    <row r="48" spans="2:8" x14ac:dyDescent="0.25">
      <c r="C48" s="31" t="s">
        <v>604</v>
      </c>
      <c r="D48" s="91" t="s">
        <v>605</v>
      </c>
      <c r="E48" s="31" t="s">
        <v>605</v>
      </c>
      <c r="F48" s="31" t="s">
        <v>606</v>
      </c>
      <c r="G48" s="31" t="s">
        <v>604</v>
      </c>
      <c r="H48" s="31" t="s">
        <v>605</v>
      </c>
    </row>
    <row r="49" spans="2:8" x14ac:dyDescent="0.25">
      <c r="C49" s="31" t="s">
        <v>607</v>
      </c>
      <c r="D49" s="91" t="s">
        <v>56</v>
      </c>
      <c r="E49" s="31" t="s">
        <v>607</v>
      </c>
      <c r="F49" s="31" t="s">
        <v>607</v>
      </c>
      <c r="G49" s="31" t="s">
        <v>601</v>
      </c>
      <c r="H49" s="31" t="s">
        <v>601</v>
      </c>
    </row>
    <row r="50" spans="2:8" x14ac:dyDescent="0.25">
      <c r="B50" s="31" t="s">
        <v>595</v>
      </c>
      <c r="C50" s="31">
        <f>IF($D$6,'DQ Template'!$S$11,0)</f>
        <v>0</v>
      </c>
      <c r="D50" s="91">
        <f>'DQ Template'!$Z$11</f>
        <v>0</v>
      </c>
      <c r="E50" s="31">
        <f>+D50*C50</f>
        <v>0</v>
      </c>
      <c r="F50" s="31">
        <f>+C50-E50</f>
        <v>0</v>
      </c>
      <c r="G50" s="31">
        <f>F50*TON_TO_GRAM*$G$6</f>
        <v>0</v>
      </c>
      <c r="H50" s="31">
        <f>E50*TON_TO_GRAM*$G$6</f>
        <v>0</v>
      </c>
    </row>
    <row r="51" spans="2:8" x14ac:dyDescent="0.25">
      <c r="B51" s="31" t="s">
        <v>596</v>
      </c>
      <c r="C51" s="31">
        <f>IF($D$7,'DQ Template'!$T$11,0)</f>
        <v>0</v>
      </c>
      <c r="D51" s="91">
        <f>'DQ Template'!$AB$11</f>
        <v>0</v>
      </c>
      <c r="E51" s="31">
        <f t="shared" ref="E51:E53" si="9">+D51*C51</f>
        <v>0</v>
      </c>
      <c r="F51" s="31">
        <f t="shared" ref="F51:F53" si="10">+C51-E51</f>
        <v>0</v>
      </c>
      <c r="G51" s="31">
        <f>F51*TON_TO_GRAM*$G$7</f>
        <v>0</v>
      </c>
      <c r="H51" s="31">
        <f>E51*TON_TO_GRAM*$G$7</f>
        <v>0</v>
      </c>
    </row>
    <row r="52" spans="2:8" x14ac:dyDescent="0.25">
      <c r="B52" s="31" t="s">
        <v>597</v>
      </c>
      <c r="C52" s="31">
        <f>IF($D$8,'DQ Template'!$U$11,0)</f>
        <v>0</v>
      </c>
      <c r="D52" s="91">
        <f>'DQ Template'!$AD$11</f>
        <v>0</v>
      </c>
      <c r="E52" s="31">
        <f t="shared" si="9"/>
        <v>0</v>
      </c>
      <c r="F52" s="31">
        <f t="shared" si="10"/>
        <v>0</v>
      </c>
      <c r="G52" s="31">
        <f>F52*TON_TO_GRAM*$G$8</f>
        <v>0</v>
      </c>
      <c r="H52" s="31">
        <f>E52*TON_TO_GRAM*$G$8</f>
        <v>0</v>
      </c>
    </row>
    <row r="53" spans="2:8" x14ac:dyDescent="0.25">
      <c r="B53" s="31" t="s">
        <v>598</v>
      </c>
      <c r="C53" s="31">
        <f>IF($D$9,'DQ Template'!$V$11,0)</f>
        <v>0</v>
      </c>
      <c r="D53" s="91">
        <f>'DQ Template'!$AF$11</f>
        <v>0</v>
      </c>
      <c r="E53" s="31">
        <f t="shared" si="9"/>
        <v>0</v>
      </c>
      <c r="F53" s="31">
        <f t="shared" si="10"/>
        <v>0</v>
      </c>
      <c r="G53" s="31">
        <f>F53*TON_TO_GRAM*$G$9</f>
        <v>0</v>
      </c>
      <c r="H53" s="31">
        <f>E53*TON_TO_GRAM*$G$9</f>
        <v>0</v>
      </c>
    </row>
    <row r="54" spans="2:8" x14ac:dyDescent="0.25">
      <c r="D54" s="91"/>
    </row>
    <row r="55" spans="2:8" s="33" customFormat="1" x14ac:dyDescent="0.25">
      <c r="B55" s="33" t="s">
        <v>611</v>
      </c>
      <c r="D55" s="92"/>
    </row>
    <row r="56" spans="2:8" x14ac:dyDescent="0.25">
      <c r="D56" s="91"/>
    </row>
    <row r="57" spans="2:8" x14ac:dyDescent="0.25">
      <c r="C57" s="31" t="s">
        <v>604</v>
      </c>
      <c r="D57" s="91" t="s">
        <v>605</v>
      </c>
      <c r="E57" s="31" t="s">
        <v>605</v>
      </c>
      <c r="F57" s="31" t="s">
        <v>606</v>
      </c>
      <c r="G57" s="31" t="s">
        <v>604</v>
      </c>
      <c r="H57" s="31" t="s">
        <v>605</v>
      </c>
    </row>
    <row r="58" spans="2:8" x14ac:dyDescent="0.25">
      <c r="C58" s="31" t="s">
        <v>607</v>
      </c>
      <c r="D58" s="91" t="s">
        <v>56</v>
      </c>
      <c r="E58" s="31" t="s">
        <v>607</v>
      </c>
      <c r="F58" s="31" t="s">
        <v>607</v>
      </c>
      <c r="G58" s="31" t="s">
        <v>601</v>
      </c>
      <c r="H58" s="31" t="s">
        <v>601</v>
      </c>
    </row>
    <row r="59" spans="2:8" x14ac:dyDescent="0.25">
      <c r="B59" s="31" t="s">
        <v>595</v>
      </c>
      <c r="C59" s="31">
        <f>IF($D$6,'DQ Template'!$S$12,0)</f>
        <v>0</v>
      </c>
      <c r="D59" s="91">
        <f>'DQ Template'!$Z$12</f>
        <v>0</v>
      </c>
      <c r="E59" s="31">
        <f>+D59*C59</f>
        <v>0</v>
      </c>
      <c r="F59" s="31">
        <f>+C59-E59</f>
        <v>0</v>
      </c>
      <c r="G59" s="31">
        <f>F59*TON_TO_GRAM*$G$6</f>
        <v>0</v>
      </c>
      <c r="H59" s="31">
        <f>E59*TON_TO_GRAM*$G$6</f>
        <v>0</v>
      </c>
    </row>
    <row r="60" spans="2:8" x14ac:dyDescent="0.25">
      <c r="B60" s="31" t="s">
        <v>596</v>
      </c>
      <c r="C60" s="31">
        <f>IF($D$7,'DQ Template'!$T$12,0)</f>
        <v>0</v>
      </c>
      <c r="D60" s="91">
        <f>'DQ Template'!$AB$12</f>
        <v>0</v>
      </c>
      <c r="E60" s="31">
        <f t="shared" ref="E60:E62" si="11">+D60*C60</f>
        <v>0</v>
      </c>
      <c r="F60" s="31">
        <f t="shared" ref="F60:F62" si="12">+C60-E60</f>
        <v>0</v>
      </c>
      <c r="G60" s="31">
        <f>F60*TON_TO_GRAM*$G$7</f>
        <v>0</v>
      </c>
      <c r="H60" s="31">
        <f>E60*TON_TO_GRAM*$G$7</f>
        <v>0</v>
      </c>
    </row>
    <row r="61" spans="2:8" x14ac:dyDescent="0.25">
      <c r="B61" s="31" t="s">
        <v>597</v>
      </c>
      <c r="C61" s="31">
        <f>IF($D$8,'DQ Template'!$U$12,0)</f>
        <v>0</v>
      </c>
      <c r="D61" s="91">
        <f>'DQ Template'!$AD$12</f>
        <v>0</v>
      </c>
      <c r="E61" s="31">
        <f t="shared" si="11"/>
        <v>0</v>
      </c>
      <c r="F61" s="31">
        <f t="shared" si="12"/>
        <v>0</v>
      </c>
      <c r="G61" s="31">
        <f>F61*TON_TO_GRAM*$G$8</f>
        <v>0</v>
      </c>
      <c r="H61" s="31">
        <f>E61*TON_TO_GRAM*$G$8</f>
        <v>0</v>
      </c>
    </row>
    <row r="62" spans="2:8" x14ac:dyDescent="0.25">
      <c r="B62" s="31" t="s">
        <v>598</v>
      </c>
      <c r="C62" s="31">
        <f>IF($D$9,'DQ Template'!$V$12,0)</f>
        <v>0</v>
      </c>
      <c r="D62" s="91">
        <f>'DQ Template'!$AF$12</f>
        <v>0</v>
      </c>
      <c r="E62" s="31">
        <f t="shared" si="11"/>
        <v>0</v>
      </c>
      <c r="F62" s="31">
        <f t="shared" si="12"/>
        <v>0</v>
      </c>
      <c r="G62" s="31">
        <f>F62*TON_TO_GRAM*$G$9</f>
        <v>0</v>
      </c>
      <c r="H62" s="31">
        <f>E62*TON_TO_GRAM*$G$9</f>
        <v>0</v>
      </c>
    </row>
    <row r="63" spans="2:8" x14ac:dyDescent="0.25">
      <c r="D63" s="91"/>
    </row>
    <row r="64" spans="2:8" s="33" customFormat="1" x14ac:dyDescent="0.25">
      <c r="B64" s="33" t="s">
        <v>612</v>
      </c>
      <c r="D64" s="92"/>
    </row>
    <row r="65" spans="2:8" x14ac:dyDescent="0.25">
      <c r="D65" s="91"/>
    </row>
    <row r="66" spans="2:8" x14ac:dyDescent="0.25">
      <c r="C66" s="31" t="s">
        <v>604</v>
      </c>
      <c r="D66" s="91" t="s">
        <v>605</v>
      </c>
      <c r="E66" s="31" t="s">
        <v>605</v>
      </c>
      <c r="F66" s="31" t="s">
        <v>606</v>
      </c>
      <c r="G66" s="31" t="s">
        <v>604</v>
      </c>
      <c r="H66" s="31" t="s">
        <v>605</v>
      </c>
    </row>
    <row r="67" spans="2:8" x14ac:dyDescent="0.25">
      <c r="C67" s="31" t="s">
        <v>607</v>
      </c>
      <c r="D67" s="91" t="s">
        <v>56</v>
      </c>
      <c r="E67" s="31" t="s">
        <v>607</v>
      </c>
      <c r="F67" s="31" t="s">
        <v>607</v>
      </c>
      <c r="G67" s="31" t="s">
        <v>601</v>
      </c>
      <c r="H67" s="31" t="s">
        <v>601</v>
      </c>
    </row>
    <row r="68" spans="2:8" x14ac:dyDescent="0.25">
      <c r="B68" s="31" t="s">
        <v>595</v>
      </c>
      <c r="C68" s="31">
        <f>IF($D$6,'DQ Template'!$S$13,0)</f>
        <v>0</v>
      </c>
      <c r="D68" s="91">
        <f>'DQ Template'!$Z$13</f>
        <v>0</v>
      </c>
      <c r="E68" s="31">
        <f>+D68*C68</f>
        <v>0</v>
      </c>
      <c r="F68" s="31">
        <f>+C68-E68</f>
        <v>0</v>
      </c>
      <c r="G68" s="31">
        <f>F68*TON_TO_GRAM*$G$6</f>
        <v>0</v>
      </c>
      <c r="H68" s="31">
        <f>E68*TON_TO_GRAM*$G$6</f>
        <v>0</v>
      </c>
    </row>
    <row r="69" spans="2:8" x14ac:dyDescent="0.25">
      <c r="B69" s="31" t="s">
        <v>596</v>
      </c>
      <c r="C69" s="31">
        <f>IF($D$7,'DQ Template'!$T$13,0)</f>
        <v>0</v>
      </c>
      <c r="D69" s="91">
        <f>'DQ Template'!$AB$13</f>
        <v>0</v>
      </c>
      <c r="E69" s="31">
        <f t="shared" ref="E69:E71" si="13">+D69*C69</f>
        <v>0</v>
      </c>
      <c r="F69" s="31">
        <f t="shared" ref="F69:F71" si="14">+C69-E69</f>
        <v>0</v>
      </c>
      <c r="G69" s="31">
        <f>F69*TON_TO_GRAM*$G$7</f>
        <v>0</v>
      </c>
      <c r="H69" s="31">
        <f>E69*TON_TO_GRAM*$G$7</f>
        <v>0</v>
      </c>
    </row>
    <row r="70" spans="2:8" x14ac:dyDescent="0.25">
      <c r="B70" s="31" t="s">
        <v>597</v>
      </c>
      <c r="C70" s="31">
        <f>IF($D$8,'DQ Template'!$U$13,0)</f>
        <v>0</v>
      </c>
      <c r="D70" s="91">
        <f>'DQ Template'!$AD$13</f>
        <v>0</v>
      </c>
      <c r="E70" s="31">
        <f t="shared" si="13"/>
        <v>0</v>
      </c>
      <c r="F70" s="31">
        <f t="shared" si="14"/>
        <v>0</v>
      </c>
      <c r="G70" s="31">
        <f>F70*TON_TO_GRAM*$G$8</f>
        <v>0</v>
      </c>
      <c r="H70" s="31">
        <f>E70*TON_TO_GRAM*$G$8</f>
        <v>0</v>
      </c>
    </row>
    <row r="71" spans="2:8" x14ac:dyDescent="0.25">
      <c r="B71" s="31" t="s">
        <v>598</v>
      </c>
      <c r="C71" s="31">
        <f>IF($D$9,'DQ Template'!$V$13,0)</f>
        <v>0</v>
      </c>
      <c r="D71" s="91">
        <f>'DQ Template'!$AF$13</f>
        <v>0</v>
      </c>
      <c r="E71" s="31">
        <f t="shared" si="13"/>
        <v>0</v>
      </c>
      <c r="F71" s="31">
        <f t="shared" si="14"/>
        <v>0</v>
      </c>
      <c r="G71" s="31">
        <f>F71*TON_TO_GRAM*$G$9</f>
        <v>0</v>
      </c>
      <c r="H71" s="31">
        <f>E71*TON_TO_GRAM*$G$9</f>
        <v>0</v>
      </c>
    </row>
    <row r="72" spans="2:8" x14ac:dyDescent="0.25">
      <c r="D72" s="91"/>
    </row>
    <row r="73" spans="2:8" s="33" customFormat="1" x14ac:dyDescent="0.25">
      <c r="B73" s="33" t="s">
        <v>613</v>
      </c>
      <c r="D73" s="92"/>
    </row>
    <row r="74" spans="2:8" x14ac:dyDescent="0.25">
      <c r="D74" s="91"/>
    </row>
    <row r="75" spans="2:8" x14ac:dyDescent="0.25">
      <c r="C75" s="31" t="s">
        <v>604</v>
      </c>
      <c r="D75" s="91" t="s">
        <v>605</v>
      </c>
      <c r="E75" s="31" t="s">
        <v>605</v>
      </c>
      <c r="F75" s="31" t="s">
        <v>606</v>
      </c>
      <c r="G75" s="31" t="s">
        <v>604</v>
      </c>
      <c r="H75" s="31" t="s">
        <v>605</v>
      </c>
    </row>
    <row r="76" spans="2:8" x14ac:dyDescent="0.25">
      <c r="C76" s="31" t="s">
        <v>607</v>
      </c>
      <c r="D76" s="91" t="s">
        <v>56</v>
      </c>
      <c r="E76" s="31" t="s">
        <v>607</v>
      </c>
      <c r="F76" s="31" t="s">
        <v>607</v>
      </c>
      <c r="G76" s="31" t="s">
        <v>601</v>
      </c>
      <c r="H76" s="31" t="s">
        <v>601</v>
      </c>
    </row>
    <row r="77" spans="2:8" x14ac:dyDescent="0.25">
      <c r="B77" s="31" t="s">
        <v>595</v>
      </c>
      <c r="C77" s="31">
        <f>IF($D$6,'DQ Template'!$S$14,0)</f>
        <v>0</v>
      </c>
      <c r="D77" s="91">
        <f>'DQ Template'!$Z$14</f>
        <v>0</v>
      </c>
      <c r="E77" s="31">
        <f>+D77*C77</f>
        <v>0</v>
      </c>
      <c r="F77" s="31">
        <f>+C77-E77</f>
        <v>0</v>
      </c>
      <c r="G77" s="31">
        <f>F77*TON_TO_GRAM*$G$6</f>
        <v>0</v>
      </c>
      <c r="H77" s="31">
        <f>E77*TON_TO_GRAM*$G$6</f>
        <v>0</v>
      </c>
    </row>
    <row r="78" spans="2:8" x14ac:dyDescent="0.25">
      <c r="B78" s="31" t="s">
        <v>596</v>
      </c>
      <c r="C78" s="31">
        <f>IF($D$7,'DQ Template'!$T$14,0)</f>
        <v>0</v>
      </c>
      <c r="D78" s="91">
        <f>'DQ Template'!$AB$14</f>
        <v>0</v>
      </c>
      <c r="E78" s="31">
        <f t="shared" ref="E78:E80" si="15">+D78*C78</f>
        <v>0</v>
      </c>
      <c r="F78" s="31">
        <f t="shared" ref="F78:F80" si="16">+C78-E78</f>
        <v>0</v>
      </c>
      <c r="G78" s="31">
        <f>F78*TON_TO_GRAM*$G$7</f>
        <v>0</v>
      </c>
      <c r="H78" s="31">
        <f>E78*TON_TO_GRAM*$G$7</f>
        <v>0</v>
      </c>
    </row>
    <row r="79" spans="2:8" x14ac:dyDescent="0.25">
      <c r="B79" s="31" t="s">
        <v>597</v>
      </c>
      <c r="C79" s="31">
        <f>IF($D$8,'DQ Template'!$U$14,0)</f>
        <v>0</v>
      </c>
      <c r="D79" s="91">
        <f>'DQ Template'!$AD$14</f>
        <v>0</v>
      </c>
      <c r="E79" s="31">
        <f t="shared" si="15"/>
        <v>0</v>
      </c>
      <c r="F79" s="31">
        <f t="shared" si="16"/>
        <v>0</v>
      </c>
      <c r="G79" s="31">
        <f>F79*TON_TO_GRAM*$G$8</f>
        <v>0</v>
      </c>
      <c r="H79" s="31">
        <f>E79*TON_TO_GRAM*$G$8</f>
        <v>0</v>
      </c>
    </row>
    <row r="80" spans="2:8" x14ac:dyDescent="0.25">
      <c r="B80" s="31" t="s">
        <v>598</v>
      </c>
      <c r="C80" s="31">
        <f>IF($D$9,'DQ Template'!$V$14,0)</f>
        <v>0</v>
      </c>
      <c r="D80" s="91">
        <f>'DQ Template'!$AF$14</f>
        <v>0</v>
      </c>
      <c r="E80" s="31">
        <f t="shared" si="15"/>
        <v>0</v>
      </c>
      <c r="F80" s="31">
        <f t="shared" si="16"/>
        <v>0</v>
      </c>
      <c r="G80" s="31">
        <f>F80*TON_TO_GRAM*$G$9</f>
        <v>0</v>
      </c>
      <c r="H80" s="31">
        <f>E80*TON_TO_GRAM*$G$9</f>
        <v>0</v>
      </c>
    </row>
    <row r="81" spans="2:8" x14ac:dyDescent="0.25">
      <c r="D81" s="91"/>
    </row>
    <row r="82" spans="2:8" s="33" customFormat="1" x14ac:dyDescent="0.25">
      <c r="B82" s="33" t="s">
        <v>614</v>
      </c>
      <c r="D82" s="92"/>
    </row>
    <row r="83" spans="2:8" x14ac:dyDescent="0.25">
      <c r="D83" s="91"/>
    </row>
    <row r="84" spans="2:8" x14ac:dyDescent="0.25">
      <c r="C84" s="31" t="s">
        <v>604</v>
      </c>
      <c r="D84" s="91" t="s">
        <v>605</v>
      </c>
      <c r="E84" s="31" t="s">
        <v>605</v>
      </c>
      <c r="F84" s="31" t="s">
        <v>606</v>
      </c>
      <c r="G84" s="31" t="s">
        <v>604</v>
      </c>
      <c r="H84" s="31" t="s">
        <v>605</v>
      </c>
    </row>
    <row r="85" spans="2:8" x14ac:dyDescent="0.25">
      <c r="C85" s="31" t="s">
        <v>607</v>
      </c>
      <c r="D85" s="91" t="s">
        <v>56</v>
      </c>
      <c r="E85" s="31" t="s">
        <v>607</v>
      </c>
      <c r="F85" s="31" t="s">
        <v>607</v>
      </c>
      <c r="G85" s="31" t="s">
        <v>601</v>
      </c>
      <c r="H85" s="31" t="s">
        <v>601</v>
      </c>
    </row>
    <row r="86" spans="2:8" x14ac:dyDescent="0.25">
      <c r="B86" s="31" t="s">
        <v>595</v>
      </c>
      <c r="C86" s="31">
        <f>IF($D$6,'DQ Template'!$S$15,0)</f>
        <v>0</v>
      </c>
      <c r="D86" s="91">
        <f>'DQ Template'!$Z$15</f>
        <v>0</v>
      </c>
      <c r="E86" s="31">
        <f>+D86*C86</f>
        <v>0</v>
      </c>
      <c r="F86" s="31">
        <f>+C86-E86</f>
        <v>0</v>
      </c>
      <c r="G86" s="31">
        <f>F86*TON_TO_GRAM*$G$6</f>
        <v>0</v>
      </c>
      <c r="H86" s="31">
        <f>E86*TON_TO_GRAM*$G$6</f>
        <v>0</v>
      </c>
    </row>
    <row r="87" spans="2:8" x14ac:dyDescent="0.25">
      <c r="B87" s="31" t="s">
        <v>596</v>
      </c>
      <c r="C87" s="31">
        <f>IF($D$7,'DQ Template'!$T$15,0)</f>
        <v>0</v>
      </c>
      <c r="D87" s="91">
        <f>'DQ Template'!$AB$15</f>
        <v>0</v>
      </c>
      <c r="E87" s="31">
        <f t="shared" ref="E87:E89" si="17">+D87*C87</f>
        <v>0</v>
      </c>
      <c r="F87" s="31">
        <f t="shared" ref="F87:F89" si="18">+C87-E87</f>
        <v>0</v>
      </c>
      <c r="G87" s="31">
        <f>F87*TON_TO_GRAM*$G$7</f>
        <v>0</v>
      </c>
      <c r="H87" s="31">
        <f>E87*TON_TO_GRAM*$G$7</f>
        <v>0</v>
      </c>
    </row>
    <row r="88" spans="2:8" x14ac:dyDescent="0.25">
      <c r="B88" s="31" t="s">
        <v>597</v>
      </c>
      <c r="C88" s="31">
        <f>IF($D$8,'DQ Template'!$U$15,0)</f>
        <v>0</v>
      </c>
      <c r="D88" s="91">
        <f>'DQ Template'!$AD$15</f>
        <v>0</v>
      </c>
      <c r="E88" s="31">
        <f t="shared" si="17"/>
        <v>0</v>
      </c>
      <c r="F88" s="31">
        <f t="shared" si="18"/>
        <v>0</v>
      </c>
      <c r="G88" s="31">
        <f>F88*TON_TO_GRAM*$G$8</f>
        <v>0</v>
      </c>
      <c r="H88" s="31">
        <f>E88*TON_TO_GRAM*$G$8</f>
        <v>0</v>
      </c>
    </row>
    <row r="89" spans="2:8" x14ac:dyDescent="0.25">
      <c r="B89" s="31" t="s">
        <v>598</v>
      </c>
      <c r="C89" s="31">
        <f>IF($D$9,'DQ Template'!$V$15,0)</f>
        <v>0</v>
      </c>
      <c r="D89" s="91">
        <f>'DQ Template'!$AF$15</f>
        <v>0</v>
      </c>
      <c r="E89" s="31">
        <f t="shared" si="17"/>
        <v>0</v>
      </c>
      <c r="F89" s="31">
        <f t="shared" si="18"/>
        <v>0</v>
      </c>
      <c r="G89" s="31">
        <f>F89*TON_TO_GRAM*$G$9</f>
        <v>0</v>
      </c>
      <c r="H89" s="31">
        <f>E89*TON_TO_GRAM*$G$9</f>
        <v>0</v>
      </c>
    </row>
    <row r="90" spans="2:8" x14ac:dyDescent="0.25">
      <c r="D90" s="91"/>
    </row>
    <row r="91" spans="2:8" s="33" customFormat="1" x14ac:dyDescent="0.25">
      <c r="B91" s="33" t="s">
        <v>615</v>
      </c>
      <c r="D91" s="92"/>
    </row>
    <row r="92" spans="2:8" x14ac:dyDescent="0.25">
      <c r="D92" s="91"/>
    </row>
    <row r="93" spans="2:8" x14ac:dyDescent="0.25">
      <c r="C93" s="31" t="s">
        <v>604</v>
      </c>
      <c r="D93" s="91" t="s">
        <v>605</v>
      </c>
      <c r="E93" s="31" t="s">
        <v>605</v>
      </c>
      <c r="F93" s="31" t="s">
        <v>606</v>
      </c>
      <c r="G93" s="31" t="s">
        <v>604</v>
      </c>
      <c r="H93" s="31" t="s">
        <v>605</v>
      </c>
    </row>
    <row r="94" spans="2:8" x14ac:dyDescent="0.25">
      <c r="C94" s="31" t="s">
        <v>607</v>
      </c>
      <c r="D94" s="91" t="s">
        <v>56</v>
      </c>
      <c r="E94" s="31" t="s">
        <v>607</v>
      </c>
      <c r="F94" s="31" t="s">
        <v>607</v>
      </c>
      <c r="G94" s="31" t="s">
        <v>601</v>
      </c>
      <c r="H94" s="31" t="s">
        <v>601</v>
      </c>
    </row>
    <row r="95" spans="2:8" x14ac:dyDescent="0.25">
      <c r="B95" s="31" t="s">
        <v>595</v>
      </c>
      <c r="C95" s="31">
        <f>IF($D$6,'DQ Template'!$S$16,0)</f>
        <v>0</v>
      </c>
      <c r="D95" s="91">
        <f>'DQ Template'!$Z$16</f>
        <v>0</v>
      </c>
      <c r="E95" s="31">
        <f>+D95*C95</f>
        <v>0</v>
      </c>
      <c r="F95" s="31">
        <f>+C95-E95</f>
        <v>0</v>
      </c>
      <c r="G95" s="31">
        <f>F95*TON_TO_GRAM*$G$6</f>
        <v>0</v>
      </c>
      <c r="H95" s="31">
        <f>E95*TON_TO_GRAM*$G$6</f>
        <v>0</v>
      </c>
    </row>
    <row r="96" spans="2:8" x14ac:dyDescent="0.25">
      <c r="B96" s="31" t="s">
        <v>596</v>
      </c>
      <c r="C96" s="31">
        <f>IF($D$7,'DQ Template'!$T$16,0)</f>
        <v>0</v>
      </c>
      <c r="D96" s="91">
        <f>'DQ Template'!$AB$16</f>
        <v>0</v>
      </c>
      <c r="E96" s="31">
        <f t="shared" ref="E96:E98" si="19">+D96*C96</f>
        <v>0</v>
      </c>
      <c r="F96" s="31">
        <f t="shared" ref="F96:F98" si="20">+C96-E96</f>
        <v>0</v>
      </c>
      <c r="G96" s="31">
        <f>F96*TON_TO_GRAM*$G$7</f>
        <v>0</v>
      </c>
      <c r="H96" s="31">
        <f>E96*TON_TO_GRAM*$G$7</f>
        <v>0</v>
      </c>
    </row>
    <row r="97" spans="2:8" x14ac:dyDescent="0.25">
      <c r="B97" s="31" t="s">
        <v>597</v>
      </c>
      <c r="C97" s="31">
        <f>IF($D$8,'DQ Template'!$U$16,0)</f>
        <v>0</v>
      </c>
      <c r="D97" s="91">
        <f>'DQ Template'!$AD$16</f>
        <v>0</v>
      </c>
      <c r="E97" s="31">
        <f t="shared" si="19"/>
        <v>0</v>
      </c>
      <c r="F97" s="31">
        <f t="shared" si="20"/>
        <v>0</v>
      </c>
      <c r="G97" s="31">
        <f>F97*TON_TO_GRAM*$G$8</f>
        <v>0</v>
      </c>
      <c r="H97" s="31">
        <f>E97*TON_TO_GRAM*$G$8</f>
        <v>0</v>
      </c>
    </row>
    <row r="98" spans="2:8" x14ac:dyDescent="0.25">
      <c r="B98" s="31" t="s">
        <v>598</v>
      </c>
      <c r="C98" s="31">
        <f>IF($D$9,'DQ Template'!$V$16,0)</f>
        <v>0</v>
      </c>
      <c r="D98" s="91">
        <f>'DQ Template'!$AF$16</f>
        <v>0</v>
      </c>
      <c r="E98" s="31">
        <f t="shared" si="19"/>
        <v>0</v>
      </c>
      <c r="F98" s="31">
        <f t="shared" si="20"/>
        <v>0</v>
      </c>
      <c r="G98" s="31">
        <f>F98*TON_TO_GRAM*$G$9</f>
        <v>0</v>
      </c>
      <c r="H98" s="31">
        <f>E98*TON_TO_GRAM*$G$9</f>
        <v>0</v>
      </c>
    </row>
    <row r="99" spans="2:8" x14ac:dyDescent="0.25">
      <c r="D99" s="91"/>
    </row>
    <row r="100" spans="2:8" s="33" customFormat="1" x14ac:dyDescent="0.25">
      <c r="B100" s="33" t="s">
        <v>616</v>
      </c>
      <c r="D100" s="92"/>
    </row>
    <row r="101" spans="2:8" x14ac:dyDescent="0.25">
      <c r="D101" s="91"/>
    </row>
    <row r="102" spans="2:8" x14ac:dyDescent="0.25">
      <c r="C102" s="31" t="s">
        <v>604</v>
      </c>
      <c r="D102" s="91" t="s">
        <v>605</v>
      </c>
      <c r="E102" s="31" t="s">
        <v>605</v>
      </c>
      <c r="F102" s="31" t="s">
        <v>606</v>
      </c>
      <c r="G102" s="31" t="s">
        <v>604</v>
      </c>
      <c r="H102" s="31" t="s">
        <v>605</v>
      </c>
    </row>
    <row r="103" spans="2:8" x14ac:dyDescent="0.25">
      <c r="C103" s="31" t="s">
        <v>607</v>
      </c>
      <c r="D103" s="91" t="s">
        <v>56</v>
      </c>
      <c r="E103" s="31" t="s">
        <v>607</v>
      </c>
      <c r="F103" s="31" t="s">
        <v>607</v>
      </c>
      <c r="G103" s="31" t="s">
        <v>601</v>
      </c>
      <c r="H103" s="31" t="s">
        <v>601</v>
      </c>
    </row>
    <row r="104" spans="2:8" x14ac:dyDescent="0.25">
      <c r="B104" s="31" t="s">
        <v>595</v>
      </c>
      <c r="C104" s="31">
        <f>IF($D$6,'DQ Template'!$S$17,0)</f>
        <v>0</v>
      </c>
      <c r="D104" s="91">
        <f>'DQ Template'!$Z$17</f>
        <v>0</v>
      </c>
      <c r="E104" s="31">
        <f>+D104*C104</f>
        <v>0</v>
      </c>
      <c r="F104" s="31">
        <f>+C104-E104</f>
        <v>0</v>
      </c>
      <c r="G104" s="31">
        <f>F104*TON_TO_GRAM*$G$6</f>
        <v>0</v>
      </c>
      <c r="H104" s="31">
        <f>E104*TON_TO_GRAM*$G$6</f>
        <v>0</v>
      </c>
    </row>
    <row r="105" spans="2:8" x14ac:dyDescent="0.25">
      <c r="B105" s="31" t="s">
        <v>596</v>
      </c>
      <c r="C105" s="31">
        <f>IF($D$7,'DQ Template'!$T$17,0)</f>
        <v>0</v>
      </c>
      <c r="D105" s="91">
        <f>'DQ Template'!$AB$17</f>
        <v>0</v>
      </c>
      <c r="E105" s="31">
        <f t="shared" ref="E105:E107" si="21">+D105*C105</f>
        <v>0</v>
      </c>
      <c r="F105" s="31">
        <f t="shared" ref="F105:F107" si="22">+C105-E105</f>
        <v>0</v>
      </c>
      <c r="G105" s="31">
        <f>F105*TON_TO_GRAM*$G$7</f>
        <v>0</v>
      </c>
      <c r="H105" s="31">
        <f>E105*TON_TO_GRAM*$G$7</f>
        <v>0</v>
      </c>
    </row>
    <row r="106" spans="2:8" x14ac:dyDescent="0.25">
      <c r="B106" s="31" t="s">
        <v>597</v>
      </c>
      <c r="C106" s="31">
        <f>IF($D$8,'DQ Template'!$U$17,0)</f>
        <v>0</v>
      </c>
      <c r="D106" s="91">
        <f>'DQ Template'!$AD$17</f>
        <v>0</v>
      </c>
      <c r="E106" s="31">
        <f t="shared" si="21"/>
        <v>0</v>
      </c>
      <c r="F106" s="31">
        <f t="shared" si="22"/>
        <v>0</v>
      </c>
      <c r="G106" s="31">
        <f>F106*TON_TO_GRAM*$G$8</f>
        <v>0</v>
      </c>
      <c r="H106" s="31">
        <f>E106*TON_TO_GRAM*$G$8</f>
        <v>0</v>
      </c>
    </row>
    <row r="107" spans="2:8" x14ac:dyDescent="0.25">
      <c r="B107" s="31" t="s">
        <v>598</v>
      </c>
      <c r="C107" s="31">
        <f>IF($D$9,'DQ Template'!$V$17,0)</f>
        <v>0</v>
      </c>
      <c r="D107" s="91">
        <f>'DQ Template'!$AF$17</f>
        <v>0</v>
      </c>
      <c r="E107" s="31">
        <f t="shared" si="21"/>
        <v>0</v>
      </c>
      <c r="F107" s="31">
        <f t="shared" si="22"/>
        <v>0</v>
      </c>
      <c r="G107" s="31">
        <f>F107*TON_TO_GRAM*$G$9</f>
        <v>0</v>
      </c>
      <c r="H107" s="31">
        <f>E107*TON_TO_GRAM*$G$9</f>
        <v>0</v>
      </c>
    </row>
    <row r="108" spans="2:8" x14ac:dyDescent="0.25">
      <c r="D108" s="91"/>
    </row>
    <row r="109" spans="2:8" s="33" customFormat="1" x14ac:dyDescent="0.25">
      <c r="B109" s="33" t="s">
        <v>617</v>
      </c>
      <c r="D109" s="92"/>
    </row>
    <row r="110" spans="2:8" x14ac:dyDescent="0.25">
      <c r="D110" s="91"/>
    </row>
    <row r="111" spans="2:8" x14ac:dyDescent="0.25">
      <c r="C111" s="31" t="s">
        <v>604</v>
      </c>
      <c r="D111" s="91" t="s">
        <v>605</v>
      </c>
      <c r="E111" s="31" t="s">
        <v>605</v>
      </c>
      <c r="F111" s="31" t="s">
        <v>606</v>
      </c>
      <c r="G111" s="31" t="s">
        <v>604</v>
      </c>
      <c r="H111" s="31" t="s">
        <v>605</v>
      </c>
    </row>
    <row r="112" spans="2:8" x14ac:dyDescent="0.25">
      <c r="C112" s="31" t="s">
        <v>607</v>
      </c>
      <c r="D112" s="91" t="s">
        <v>56</v>
      </c>
      <c r="E112" s="31" t="s">
        <v>607</v>
      </c>
      <c r="F112" s="31" t="s">
        <v>607</v>
      </c>
      <c r="G112" s="31" t="s">
        <v>601</v>
      </c>
      <c r="H112" s="31" t="s">
        <v>601</v>
      </c>
    </row>
    <row r="113" spans="2:8" x14ac:dyDescent="0.25">
      <c r="B113" s="31" t="s">
        <v>595</v>
      </c>
      <c r="C113" s="31">
        <f>IF($D$6,'DQ Template'!$S$18,0)</f>
        <v>0</v>
      </c>
      <c r="D113" s="91">
        <f>'DQ Template'!$Z$18</f>
        <v>0</v>
      </c>
      <c r="E113" s="31">
        <f>+D113*C113</f>
        <v>0</v>
      </c>
      <c r="F113" s="31">
        <f>+C113-E113</f>
        <v>0</v>
      </c>
      <c r="G113" s="31">
        <f>F113*TON_TO_GRAM*$G$6</f>
        <v>0</v>
      </c>
      <c r="H113" s="31">
        <f>E113*TON_TO_GRAM*$G$6</f>
        <v>0</v>
      </c>
    </row>
    <row r="114" spans="2:8" x14ac:dyDescent="0.25">
      <c r="B114" s="31" t="s">
        <v>596</v>
      </c>
      <c r="C114" s="31">
        <f>IF($D$7,'DQ Template'!$T$18,0)</f>
        <v>0</v>
      </c>
      <c r="D114" s="91">
        <f>'DQ Template'!$AB$18</f>
        <v>0</v>
      </c>
      <c r="E114" s="31">
        <f t="shared" ref="E114:E116" si="23">+D114*C114</f>
        <v>0</v>
      </c>
      <c r="F114" s="31">
        <f t="shared" ref="F114:F116" si="24">+C114-E114</f>
        <v>0</v>
      </c>
      <c r="G114" s="31">
        <f>F114*TON_TO_GRAM*$G$7</f>
        <v>0</v>
      </c>
      <c r="H114" s="31">
        <f>E114*TON_TO_GRAM*$G$7</f>
        <v>0</v>
      </c>
    </row>
    <row r="115" spans="2:8" x14ac:dyDescent="0.25">
      <c r="B115" s="31" t="s">
        <v>597</v>
      </c>
      <c r="C115" s="31">
        <f>IF($D$8,'DQ Template'!$U$18,0)</f>
        <v>0</v>
      </c>
      <c r="D115" s="91">
        <f>'DQ Template'!$AD$18</f>
        <v>0</v>
      </c>
      <c r="E115" s="31">
        <f t="shared" si="23"/>
        <v>0</v>
      </c>
      <c r="F115" s="31">
        <f t="shared" si="24"/>
        <v>0</v>
      </c>
      <c r="G115" s="31">
        <f>F115*TON_TO_GRAM*$G$8</f>
        <v>0</v>
      </c>
      <c r="H115" s="31">
        <f>E115*TON_TO_GRAM*$G$8</f>
        <v>0</v>
      </c>
    </row>
    <row r="116" spans="2:8" x14ac:dyDescent="0.25">
      <c r="B116" s="31" t="s">
        <v>598</v>
      </c>
      <c r="C116" s="31">
        <f>IF($D$9,'DQ Template'!$V$18,0)</f>
        <v>0</v>
      </c>
      <c r="D116" s="91">
        <f>'DQ Template'!$AF$18</f>
        <v>0</v>
      </c>
      <c r="E116" s="31">
        <f t="shared" si="23"/>
        <v>0</v>
      </c>
      <c r="F116" s="31">
        <f t="shared" si="24"/>
        <v>0</v>
      </c>
      <c r="G116" s="31">
        <f>F116*TON_TO_GRAM*$G$9</f>
        <v>0</v>
      </c>
      <c r="H116" s="31">
        <f>E116*TON_TO_GRAM*$G$9</f>
        <v>0</v>
      </c>
    </row>
    <row r="117" spans="2:8" x14ac:dyDescent="0.25">
      <c r="D117" s="91"/>
    </row>
    <row r="118" spans="2:8" s="93" customFormat="1" x14ac:dyDescent="0.25">
      <c r="B118" s="93" t="s">
        <v>618</v>
      </c>
      <c r="D118" s="94"/>
    </row>
    <row r="119" spans="2:8" x14ac:dyDescent="0.25">
      <c r="D119" s="91"/>
    </row>
    <row r="120" spans="2:8" x14ac:dyDescent="0.25">
      <c r="C120" s="31" t="s">
        <v>604</v>
      </c>
      <c r="D120" s="91" t="s">
        <v>605</v>
      </c>
      <c r="E120" s="31" t="s">
        <v>605</v>
      </c>
      <c r="F120" s="31" t="s">
        <v>606</v>
      </c>
      <c r="G120" s="31" t="s">
        <v>604</v>
      </c>
      <c r="H120" s="31" t="s">
        <v>605</v>
      </c>
    </row>
    <row r="121" spans="2:8" x14ac:dyDescent="0.25">
      <c r="C121" s="31" t="s">
        <v>607</v>
      </c>
      <c r="D121" s="91" t="s">
        <v>56</v>
      </c>
      <c r="E121" s="31" t="s">
        <v>607</v>
      </c>
      <c r="F121" s="31" t="s">
        <v>607</v>
      </c>
      <c r="G121" s="31" t="s">
        <v>601</v>
      </c>
      <c r="H121" s="31" t="s">
        <v>601</v>
      </c>
    </row>
    <row r="122" spans="2:8" x14ac:dyDescent="0.25">
      <c r="B122" s="31" t="s">
        <v>595</v>
      </c>
      <c r="C122" s="31">
        <f>IF($D$6,'DQ Template'!$S$19,0)</f>
        <v>0</v>
      </c>
      <c r="D122" s="91">
        <f>'DQ Template'!$Z$19</f>
        <v>0</v>
      </c>
      <c r="E122" s="31">
        <f>+D122*C122</f>
        <v>0</v>
      </c>
      <c r="F122" s="31">
        <f>+C122-E122</f>
        <v>0</v>
      </c>
      <c r="G122" s="31">
        <f>F122*TON_TO_GRAM*$G$6</f>
        <v>0</v>
      </c>
      <c r="H122" s="31">
        <f>E122*TON_TO_GRAM*$G$6</f>
        <v>0</v>
      </c>
    </row>
    <row r="123" spans="2:8" x14ac:dyDescent="0.25">
      <c r="B123" s="31" t="s">
        <v>596</v>
      </c>
      <c r="C123" s="31">
        <f>IF($D$7,'DQ Template'!$T$19,0)</f>
        <v>0</v>
      </c>
      <c r="D123" s="91">
        <f>'DQ Template'!$AB$19</f>
        <v>0</v>
      </c>
      <c r="E123" s="31">
        <f t="shared" ref="E123:E125" si="25">+D123*C123</f>
        <v>0</v>
      </c>
      <c r="F123" s="31">
        <f t="shared" ref="F123:F125" si="26">+C123-E123</f>
        <v>0</v>
      </c>
      <c r="G123" s="31">
        <f>F123*TON_TO_GRAM*$G$7</f>
        <v>0</v>
      </c>
      <c r="H123" s="31">
        <f>E123*TON_TO_GRAM*$G$7</f>
        <v>0</v>
      </c>
    </row>
    <row r="124" spans="2:8" x14ac:dyDescent="0.25">
      <c r="B124" s="31" t="s">
        <v>597</v>
      </c>
      <c r="C124" s="31">
        <f>IF($D$8,'DQ Template'!$U$19,0)</f>
        <v>0</v>
      </c>
      <c r="D124" s="91">
        <f>'DQ Template'!$AD$19</f>
        <v>0</v>
      </c>
      <c r="E124" s="31">
        <f t="shared" si="25"/>
        <v>0</v>
      </c>
      <c r="F124" s="31">
        <f t="shared" si="26"/>
        <v>0</v>
      </c>
      <c r="G124" s="31">
        <f>F124*TON_TO_GRAM*$G$8</f>
        <v>0</v>
      </c>
      <c r="H124" s="31">
        <f>E124*TON_TO_GRAM*$G$8</f>
        <v>0</v>
      </c>
    </row>
    <row r="125" spans="2:8" x14ac:dyDescent="0.25">
      <c r="B125" s="31" t="s">
        <v>598</v>
      </c>
      <c r="C125" s="31">
        <f>IF($D$9,'DQ Template'!$V$19,0)</f>
        <v>0</v>
      </c>
      <c r="D125" s="91">
        <f>'DQ Template'!$AF$19</f>
        <v>0</v>
      </c>
      <c r="E125" s="31">
        <f t="shared" si="25"/>
        <v>0</v>
      </c>
      <c r="F125" s="31">
        <f t="shared" si="26"/>
        <v>0</v>
      </c>
      <c r="G125" s="31">
        <f>F125*TON_TO_GRAM*$G$9</f>
        <v>0</v>
      </c>
      <c r="H125" s="31">
        <f>E125*TON_TO_GRAM*$G$9</f>
        <v>0</v>
      </c>
    </row>
    <row r="126" spans="2:8" x14ac:dyDescent="0.25">
      <c r="D126" s="91"/>
    </row>
    <row r="127" spans="2:8" s="93" customFormat="1" x14ac:dyDescent="0.25">
      <c r="B127" s="93" t="s">
        <v>619</v>
      </c>
      <c r="D127" s="94"/>
    </row>
    <row r="128" spans="2:8" x14ac:dyDescent="0.25">
      <c r="D128" s="91"/>
    </row>
    <row r="129" spans="2:8" x14ac:dyDescent="0.25">
      <c r="C129" s="31" t="s">
        <v>604</v>
      </c>
      <c r="D129" s="91" t="s">
        <v>605</v>
      </c>
      <c r="E129" s="31" t="s">
        <v>605</v>
      </c>
      <c r="F129" s="31" t="s">
        <v>606</v>
      </c>
      <c r="G129" s="31" t="s">
        <v>604</v>
      </c>
      <c r="H129" s="31" t="s">
        <v>605</v>
      </c>
    </row>
    <row r="130" spans="2:8" x14ac:dyDescent="0.25">
      <c r="C130" s="31" t="s">
        <v>607</v>
      </c>
      <c r="D130" s="91" t="s">
        <v>56</v>
      </c>
      <c r="E130" s="31" t="s">
        <v>607</v>
      </c>
      <c r="F130" s="31" t="s">
        <v>607</v>
      </c>
      <c r="G130" s="31" t="s">
        <v>601</v>
      </c>
      <c r="H130" s="31" t="s">
        <v>601</v>
      </c>
    </row>
    <row r="131" spans="2:8" x14ac:dyDescent="0.25">
      <c r="B131" s="31" t="s">
        <v>595</v>
      </c>
      <c r="C131" s="31">
        <f>IF($D$6,'DQ Template'!$S$20,0)</f>
        <v>0</v>
      </c>
      <c r="D131" s="91">
        <f>'DQ Template'!$Z$20</f>
        <v>0</v>
      </c>
      <c r="E131" s="31">
        <f>+D131*C131</f>
        <v>0</v>
      </c>
      <c r="F131" s="31">
        <f>+C131-E131</f>
        <v>0</v>
      </c>
      <c r="G131" s="31">
        <f>F131*TON_TO_GRAM*$G$6</f>
        <v>0</v>
      </c>
      <c r="H131" s="31">
        <f>E131*TON_TO_GRAM*$G$6</f>
        <v>0</v>
      </c>
    </row>
    <row r="132" spans="2:8" x14ac:dyDescent="0.25">
      <c r="B132" s="31" t="s">
        <v>596</v>
      </c>
      <c r="C132" s="31">
        <f>IF($D$7,'DQ Template'!$T$20,0)</f>
        <v>0</v>
      </c>
      <c r="D132" s="91">
        <f>'DQ Template'!$AB$20</f>
        <v>0</v>
      </c>
      <c r="E132" s="31">
        <f t="shared" ref="E132:E134" si="27">+D132*C132</f>
        <v>0</v>
      </c>
      <c r="F132" s="31">
        <f t="shared" ref="F132:F134" si="28">+C132-E132</f>
        <v>0</v>
      </c>
      <c r="G132" s="31">
        <f>F132*TON_TO_GRAM*$G$7</f>
        <v>0</v>
      </c>
      <c r="H132" s="31">
        <f>E132*TON_TO_GRAM*$G$7</f>
        <v>0</v>
      </c>
    </row>
    <row r="133" spans="2:8" x14ac:dyDescent="0.25">
      <c r="B133" s="31" t="s">
        <v>597</v>
      </c>
      <c r="C133" s="31">
        <f>IF($D$8,'DQ Template'!$U$20,0)</f>
        <v>0</v>
      </c>
      <c r="D133" s="91">
        <f>'DQ Template'!$AD$20</f>
        <v>0</v>
      </c>
      <c r="E133" s="31">
        <f t="shared" si="27"/>
        <v>0</v>
      </c>
      <c r="F133" s="31">
        <f t="shared" si="28"/>
        <v>0</v>
      </c>
      <c r="G133" s="31">
        <f>F133*TON_TO_GRAM*$G$8</f>
        <v>0</v>
      </c>
      <c r="H133" s="31">
        <f>E133*TON_TO_GRAM*$G$8</f>
        <v>0</v>
      </c>
    </row>
    <row r="134" spans="2:8" x14ac:dyDescent="0.25">
      <c r="B134" s="31" t="s">
        <v>598</v>
      </c>
      <c r="C134" s="31">
        <f>IF($D$9,'DQ Template'!$V$20,0)</f>
        <v>0</v>
      </c>
      <c r="D134" s="91">
        <f>'DQ Template'!$AF$20</f>
        <v>0</v>
      </c>
      <c r="E134" s="31">
        <f t="shared" si="27"/>
        <v>0</v>
      </c>
      <c r="F134" s="31">
        <f t="shared" si="28"/>
        <v>0</v>
      </c>
      <c r="G134" s="31">
        <f>F134*TON_TO_GRAM*$G$9</f>
        <v>0</v>
      </c>
      <c r="H134" s="31">
        <f>E134*TON_TO_GRAM*$G$9</f>
        <v>0</v>
      </c>
    </row>
    <row r="135" spans="2:8" x14ac:dyDescent="0.25">
      <c r="D135" s="91"/>
    </row>
    <row r="136" spans="2:8" s="93" customFormat="1" x14ac:dyDescent="0.25">
      <c r="B136" s="93" t="s">
        <v>620</v>
      </c>
      <c r="D136" s="94"/>
    </row>
    <row r="137" spans="2:8" x14ac:dyDescent="0.25">
      <c r="D137" s="91"/>
    </row>
    <row r="138" spans="2:8" x14ac:dyDescent="0.25">
      <c r="C138" s="31" t="s">
        <v>604</v>
      </c>
      <c r="D138" s="91" t="s">
        <v>605</v>
      </c>
      <c r="E138" s="31" t="s">
        <v>605</v>
      </c>
      <c r="F138" s="31" t="s">
        <v>606</v>
      </c>
      <c r="G138" s="31" t="s">
        <v>604</v>
      </c>
      <c r="H138" s="31" t="s">
        <v>605</v>
      </c>
    </row>
    <row r="139" spans="2:8" x14ac:dyDescent="0.25">
      <c r="C139" s="31" t="s">
        <v>607</v>
      </c>
      <c r="D139" s="91" t="s">
        <v>56</v>
      </c>
      <c r="E139" s="31" t="s">
        <v>607</v>
      </c>
      <c r="F139" s="31" t="s">
        <v>607</v>
      </c>
      <c r="G139" s="31" t="s">
        <v>601</v>
      </c>
      <c r="H139" s="31" t="s">
        <v>601</v>
      </c>
    </row>
    <row r="140" spans="2:8" x14ac:dyDescent="0.25">
      <c r="B140" s="31" t="s">
        <v>595</v>
      </c>
      <c r="C140" s="31">
        <f>IF($D$6,'DQ Template'!$S$21,0)</f>
        <v>0</v>
      </c>
      <c r="D140" s="91">
        <f>'DQ Template'!$Z$21</f>
        <v>0</v>
      </c>
      <c r="E140" s="31">
        <f>+D140*C140</f>
        <v>0</v>
      </c>
      <c r="F140" s="31">
        <f>+C140-E140</f>
        <v>0</v>
      </c>
      <c r="G140" s="31">
        <f>F140*TON_TO_GRAM*$G$6</f>
        <v>0</v>
      </c>
      <c r="H140" s="31">
        <f>E140*TON_TO_GRAM*$G$6</f>
        <v>0</v>
      </c>
    </row>
    <row r="141" spans="2:8" x14ac:dyDescent="0.25">
      <c r="B141" s="31" t="s">
        <v>596</v>
      </c>
      <c r="C141" s="31">
        <f>IF($D$7,'DQ Template'!$T$21,0)</f>
        <v>0</v>
      </c>
      <c r="D141" s="91">
        <f>'DQ Template'!$AB$21</f>
        <v>0</v>
      </c>
      <c r="E141" s="31">
        <f t="shared" ref="E141:E143" si="29">+D141*C141</f>
        <v>0</v>
      </c>
      <c r="F141" s="31">
        <f t="shared" ref="F141:F143" si="30">+C141-E141</f>
        <v>0</v>
      </c>
      <c r="G141" s="31">
        <f>F141*TON_TO_GRAM*$G$7</f>
        <v>0</v>
      </c>
      <c r="H141" s="31">
        <f>E141*TON_TO_GRAM*$G$7</f>
        <v>0</v>
      </c>
    </row>
    <row r="142" spans="2:8" x14ac:dyDescent="0.25">
      <c r="B142" s="31" t="s">
        <v>597</v>
      </c>
      <c r="C142" s="31">
        <f>IF($D$8,'DQ Template'!$U$21,0)</f>
        <v>0</v>
      </c>
      <c r="D142" s="91">
        <f>'DQ Template'!$AD$21</f>
        <v>0</v>
      </c>
      <c r="E142" s="31">
        <f t="shared" si="29"/>
        <v>0</v>
      </c>
      <c r="F142" s="31">
        <f t="shared" si="30"/>
        <v>0</v>
      </c>
      <c r="G142" s="31">
        <f>F142*TON_TO_GRAM*$G$8</f>
        <v>0</v>
      </c>
      <c r="H142" s="31">
        <f>E142*TON_TO_GRAM*$G$8</f>
        <v>0</v>
      </c>
    </row>
    <row r="143" spans="2:8" x14ac:dyDescent="0.25">
      <c r="B143" s="31" t="s">
        <v>598</v>
      </c>
      <c r="C143" s="31">
        <f>IF($D$9,'DQ Template'!$V$21,0)</f>
        <v>0</v>
      </c>
      <c r="D143" s="91">
        <f>'DQ Template'!$AF$21</f>
        <v>0</v>
      </c>
      <c r="E143" s="31">
        <f t="shared" si="29"/>
        <v>0</v>
      </c>
      <c r="F143" s="31">
        <f t="shared" si="30"/>
        <v>0</v>
      </c>
      <c r="G143" s="31">
        <f>F143*TON_TO_GRAM*$G$9</f>
        <v>0</v>
      </c>
      <c r="H143" s="31">
        <f>E143*TON_TO_GRAM*$G$9</f>
        <v>0</v>
      </c>
    </row>
    <row r="144" spans="2:8" x14ac:dyDescent="0.25">
      <c r="D144" s="91"/>
    </row>
    <row r="145" spans="2:8" s="93" customFormat="1" x14ac:dyDescent="0.25">
      <c r="B145" s="93" t="s">
        <v>621</v>
      </c>
      <c r="D145" s="94"/>
    </row>
    <row r="146" spans="2:8" x14ac:dyDescent="0.25">
      <c r="D146" s="91"/>
    </row>
    <row r="147" spans="2:8" x14ac:dyDescent="0.25">
      <c r="C147" s="31" t="s">
        <v>604</v>
      </c>
      <c r="D147" s="91" t="s">
        <v>605</v>
      </c>
      <c r="E147" s="31" t="s">
        <v>605</v>
      </c>
      <c r="F147" s="31" t="s">
        <v>606</v>
      </c>
      <c r="G147" s="31" t="s">
        <v>604</v>
      </c>
      <c r="H147" s="31" t="s">
        <v>605</v>
      </c>
    </row>
    <row r="148" spans="2:8" x14ac:dyDescent="0.25">
      <c r="C148" s="31" t="s">
        <v>607</v>
      </c>
      <c r="D148" s="91" t="s">
        <v>56</v>
      </c>
      <c r="E148" s="31" t="s">
        <v>607</v>
      </c>
      <c r="F148" s="31" t="s">
        <v>607</v>
      </c>
      <c r="G148" s="31" t="s">
        <v>601</v>
      </c>
      <c r="H148" s="31" t="s">
        <v>601</v>
      </c>
    </row>
    <row r="149" spans="2:8" x14ac:dyDescent="0.25">
      <c r="B149" s="31" t="s">
        <v>595</v>
      </c>
      <c r="C149" s="31">
        <f>IF($D$6,'DQ Template'!$S$22,0)</f>
        <v>0</v>
      </c>
      <c r="D149" s="91">
        <f>'DQ Template'!$Z$22</f>
        <v>0</v>
      </c>
      <c r="E149" s="31">
        <f>+D149*C149</f>
        <v>0</v>
      </c>
      <c r="F149" s="31">
        <f>+C149-E149</f>
        <v>0</v>
      </c>
      <c r="G149" s="31">
        <f>F149*TON_TO_GRAM*$G$6</f>
        <v>0</v>
      </c>
      <c r="H149" s="31">
        <f>E149*TON_TO_GRAM*$G$6</f>
        <v>0</v>
      </c>
    </row>
    <row r="150" spans="2:8" x14ac:dyDescent="0.25">
      <c r="B150" s="31" t="s">
        <v>596</v>
      </c>
      <c r="C150" s="31">
        <f>IF($D$7,'DQ Template'!$T$22,0)</f>
        <v>0</v>
      </c>
      <c r="D150" s="91">
        <f>'DQ Template'!$AB$22</f>
        <v>0</v>
      </c>
      <c r="E150" s="31">
        <f t="shared" ref="E150:E152" si="31">+D150*C150</f>
        <v>0</v>
      </c>
      <c r="F150" s="31">
        <f t="shared" ref="F150:F152" si="32">+C150-E150</f>
        <v>0</v>
      </c>
      <c r="G150" s="31">
        <f>F150*TON_TO_GRAM*$G$7</f>
        <v>0</v>
      </c>
      <c r="H150" s="31">
        <f>E150*TON_TO_GRAM*$G$7</f>
        <v>0</v>
      </c>
    </row>
    <row r="151" spans="2:8" x14ac:dyDescent="0.25">
      <c r="B151" s="31" t="s">
        <v>597</v>
      </c>
      <c r="C151" s="31">
        <f>IF($D$8,'DQ Template'!$U$22,0)</f>
        <v>0</v>
      </c>
      <c r="D151" s="91">
        <f>'DQ Template'!$AD$22</f>
        <v>0</v>
      </c>
      <c r="E151" s="31">
        <f t="shared" si="31"/>
        <v>0</v>
      </c>
      <c r="F151" s="31">
        <f t="shared" si="32"/>
        <v>0</v>
      </c>
      <c r="G151" s="31">
        <f>F151*TON_TO_GRAM*$G$8</f>
        <v>0</v>
      </c>
      <c r="H151" s="31">
        <f>E151*TON_TO_GRAM*$G$8</f>
        <v>0</v>
      </c>
    </row>
    <row r="152" spans="2:8" x14ac:dyDescent="0.25">
      <c r="B152" s="31" t="s">
        <v>598</v>
      </c>
      <c r="C152" s="31">
        <f>IF($D$9,'DQ Template'!$V$22,0)</f>
        <v>0</v>
      </c>
      <c r="D152" s="91">
        <f>'DQ Template'!$AF$22</f>
        <v>0</v>
      </c>
      <c r="E152" s="31">
        <f t="shared" si="31"/>
        <v>0</v>
      </c>
      <c r="F152" s="31">
        <f t="shared" si="32"/>
        <v>0</v>
      </c>
      <c r="G152" s="31">
        <f>F152*TON_TO_GRAM*$G$9</f>
        <v>0</v>
      </c>
      <c r="H152" s="31">
        <f>E152*TON_TO_GRAM*$G$9</f>
        <v>0</v>
      </c>
    </row>
    <row r="153" spans="2:8" x14ac:dyDescent="0.25">
      <c r="D153" s="91"/>
    </row>
    <row r="154" spans="2:8" s="93" customFormat="1" x14ac:dyDescent="0.25">
      <c r="B154" s="93" t="s">
        <v>622</v>
      </c>
      <c r="D154" s="94"/>
    </row>
    <row r="155" spans="2:8" x14ac:dyDescent="0.25">
      <c r="D155" s="91"/>
    </row>
    <row r="156" spans="2:8" x14ac:dyDescent="0.25">
      <c r="C156" s="31" t="s">
        <v>604</v>
      </c>
      <c r="D156" s="91" t="s">
        <v>605</v>
      </c>
      <c r="E156" s="31" t="s">
        <v>605</v>
      </c>
      <c r="F156" s="31" t="s">
        <v>606</v>
      </c>
      <c r="G156" s="31" t="s">
        <v>604</v>
      </c>
      <c r="H156" s="31" t="s">
        <v>605</v>
      </c>
    </row>
    <row r="157" spans="2:8" x14ac:dyDescent="0.25">
      <c r="C157" s="31" t="s">
        <v>607</v>
      </c>
      <c r="D157" s="91" t="s">
        <v>56</v>
      </c>
      <c r="E157" s="31" t="s">
        <v>607</v>
      </c>
      <c r="F157" s="31" t="s">
        <v>607</v>
      </c>
      <c r="G157" s="31" t="s">
        <v>601</v>
      </c>
      <c r="H157" s="31" t="s">
        <v>601</v>
      </c>
    </row>
    <row r="158" spans="2:8" x14ac:dyDescent="0.25">
      <c r="B158" s="31" t="s">
        <v>595</v>
      </c>
      <c r="C158" s="31">
        <f>IF($D$6,'DQ Template'!$S$23,0)</f>
        <v>0</v>
      </c>
      <c r="D158" s="91">
        <f>'DQ Template'!$Z$23</f>
        <v>0</v>
      </c>
      <c r="E158" s="31">
        <f>+D158*C158</f>
        <v>0</v>
      </c>
      <c r="F158" s="31">
        <f>+C158-E158</f>
        <v>0</v>
      </c>
      <c r="G158" s="31">
        <f>F158*TON_TO_GRAM*$G$6</f>
        <v>0</v>
      </c>
      <c r="H158" s="31">
        <f>E158*TON_TO_GRAM*$G$6</f>
        <v>0</v>
      </c>
    </row>
    <row r="159" spans="2:8" x14ac:dyDescent="0.25">
      <c r="B159" s="31" t="s">
        <v>596</v>
      </c>
      <c r="C159" s="31">
        <f>IF($D$7,'DQ Template'!$T$23,0)</f>
        <v>0</v>
      </c>
      <c r="D159" s="91">
        <f>'DQ Template'!$AB$23</f>
        <v>0</v>
      </c>
      <c r="E159" s="31">
        <f t="shared" ref="E159:E161" si="33">+D159*C159</f>
        <v>0</v>
      </c>
      <c r="F159" s="31">
        <f t="shared" ref="F159:F161" si="34">+C159-E159</f>
        <v>0</v>
      </c>
      <c r="G159" s="31">
        <f>F159*TON_TO_GRAM*$G$7</f>
        <v>0</v>
      </c>
      <c r="H159" s="31">
        <f>E159*TON_TO_GRAM*$G$7</f>
        <v>0</v>
      </c>
    </row>
    <row r="160" spans="2:8" x14ac:dyDescent="0.25">
      <c r="B160" s="31" t="s">
        <v>597</v>
      </c>
      <c r="C160" s="31">
        <f>IF($D$8,'DQ Template'!$U$23,0)</f>
        <v>0</v>
      </c>
      <c r="D160" s="91">
        <f>'DQ Template'!$AD$23</f>
        <v>0</v>
      </c>
      <c r="E160" s="31">
        <f t="shared" si="33"/>
        <v>0</v>
      </c>
      <c r="F160" s="31">
        <f t="shared" si="34"/>
        <v>0</v>
      </c>
      <c r="G160" s="31">
        <f>F160*TON_TO_GRAM*$G$8</f>
        <v>0</v>
      </c>
      <c r="H160" s="31">
        <f>E160*TON_TO_GRAM*$G$8</f>
        <v>0</v>
      </c>
    </row>
    <row r="161" spans="2:8" x14ac:dyDescent="0.25">
      <c r="B161" s="31" t="s">
        <v>598</v>
      </c>
      <c r="C161" s="31">
        <f>IF($D$9,'DQ Template'!$V$23,0)</f>
        <v>0</v>
      </c>
      <c r="D161" s="91">
        <f>'DQ Template'!$AF$23</f>
        <v>0</v>
      </c>
      <c r="E161" s="31">
        <f t="shared" si="33"/>
        <v>0</v>
      </c>
      <c r="F161" s="31">
        <f t="shared" si="34"/>
        <v>0</v>
      </c>
      <c r="G161" s="31">
        <f>F161*TON_TO_GRAM*$G$9</f>
        <v>0</v>
      </c>
      <c r="H161" s="31">
        <f>E161*TON_TO_GRAM*$G$9</f>
        <v>0</v>
      </c>
    </row>
    <row r="162" spans="2:8" x14ac:dyDescent="0.25">
      <c r="D162" s="91"/>
    </row>
    <row r="163" spans="2:8" s="93" customFormat="1" x14ac:dyDescent="0.25">
      <c r="B163" s="93" t="s">
        <v>623</v>
      </c>
      <c r="D163" s="94"/>
    </row>
    <row r="164" spans="2:8" x14ac:dyDescent="0.25">
      <c r="D164" s="91"/>
    </row>
    <row r="165" spans="2:8" x14ac:dyDescent="0.25">
      <c r="C165" s="31" t="s">
        <v>604</v>
      </c>
      <c r="D165" s="91" t="s">
        <v>605</v>
      </c>
      <c r="E165" s="31" t="s">
        <v>605</v>
      </c>
      <c r="F165" s="31" t="s">
        <v>606</v>
      </c>
      <c r="G165" s="31" t="s">
        <v>604</v>
      </c>
      <c r="H165" s="31" t="s">
        <v>605</v>
      </c>
    </row>
    <row r="166" spans="2:8" x14ac:dyDescent="0.25">
      <c r="C166" s="31" t="s">
        <v>607</v>
      </c>
      <c r="D166" s="91" t="s">
        <v>56</v>
      </c>
      <c r="E166" s="31" t="s">
        <v>607</v>
      </c>
      <c r="F166" s="31" t="s">
        <v>607</v>
      </c>
      <c r="G166" s="31" t="s">
        <v>601</v>
      </c>
      <c r="H166" s="31" t="s">
        <v>601</v>
      </c>
    </row>
    <row r="167" spans="2:8" x14ac:dyDescent="0.25">
      <c r="B167" s="31" t="s">
        <v>595</v>
      </c>
      <c r="C167" s="31">
        <f>IF($D$6,'DQ Template'!$S$24,0)</f>
        <v>0</v>
      </c>
      <c r="D167" s="91">
        <f>'DQ Template'!$Z$24</f>
        <v>0</v>
      </c>
      <c r="E167" s="31">
        <f>+D167*C167</f>
        <v>0</v>
      </c>
      <c r="F167" s="31">
        <f>+C167-E167</f>
        <v>0</v>
      </c>
      <c r="G167" s="31">
        <f>F167*TON_TO_GRAM*$G$6</f>
        <v>0</v>
      </c>
      <c r="H167" s="31">
        <f>E167*TON_TO_GRAM*$G$6</f>
        <v>0</v>
      </c>
    </row>
    <row r="168" spans="2:8" x14ac:dyDescent="0.25">
      <c r="B168" s="31" t="s">
        <v>596</v>
      </c>
      <c r="C168" s="31">
        <f>IF($D$7,'DQ Template'!$T$24,0)</f>
        <v>0</v>
      </c>
      <c r="D168" s="91">
        <f>'DQ Template'!$AB$24</f>
        <v>0</v>
      </c>
      <c r="E168" s="31">
        <f t="shared" ref="E168:E170" si="35">+D168*C168</f>
        <v>0</v>
      </c>
      <c r="F168" s="31">
        <f t="shared" ref="F168:F170" si="36">+C168-E168</f>
        <v>0</v>
      </c>
      <c r="G168" s="31">
        <f>F168*TON_TO_GRAM*$G$7</f>
        <v>0</v>
      </c>
      <c r="H168" s="31">
        <f>E168*TON_TO_GRAM*$G$7</f>
        <v>0</v>
      </c>
    </row>
    <row r="169" spans="2:8" x14ac:dyDescent="0.25">
      <c r="B169" s="31" t="s">
        <v>597</v>
      </c>
      <c r="C169" s="31">
        <f>IF($D$8,'DQ Template'!$U$24,0)</f>
        <v>0</v>
      </c>
      <c r="D169" s="91">
        <f>'DQ Template'!$AD$24</f>
        <v>0</v>
      </c>
      <c r="E169" s="31">
        <f t="shared" si="35"/>
        <v>0</v>
      </c>
      <c r="F169" s="31">
        <f t="shared" si="36"/>
        <v>0</v>
      </c>
      <c r="G169" s="31">
        <f>F169*TON_TO_GRAM*$G$8</f>
        <v>0</v>
      </c>
      <c r="H169" s="31">
        <f>E169*TON_TO_GRAM*$G$8</f>
        <v>0</v>
      </c>
    </row>
    <row r="170" spans="2:8" x14ac:dyDescent="0.25">
      <c r="B170" s="31" t="s">
        <v>598</v>
      </c>
      <c r="C170" s="31">
        <f>IF($D$9,'DQ Template'!$V$24,0)</f>
        <v>0</v>
      </c>
      <c r="D170" s="91">
        <f>'DQ Template'!$AF$24</f>
        <v>0</v>
      </c>
      <c r="E170" s="31">
        <f t="shared" si="35"/>
        <v>0</v>
      </c>
      <c r="F170" s="31">
        <f t="shared" si="36"/>
        <v>0</v>
      </c>
      <c r="G170" s="31">
        <f>F170*TON_TO_GRAM*$G$9</f>
        <v>0</v>
      </c>
      <c r="H170" s="31">
        <f>E170*TON_TO_GRAM*$G$9</f>
        <v>0</v>
      </c>
    </row>
    <row r="171" spans="2:8" x14ac:dyDescent="0.25">
      <c r="D171" s="91"/>
    </row>
    <row r="172" spans="2:8" s="93" customFormat="1" x14ac:dyDescent="0.25">
      <c r="B172" s="93" t="s">
        <v>624</v>
      </c>
      <c r="D172" s="94"/>
    </row>
    <row r="173" spans="2:8" x14ac:dyDescent="0.25">
      <c r="D173" s="91"/>
    </row>
    <row r="174" spans="2:8" x14ac:dyDescent="0.25">
      <c r="C174" s="31" t="s">
        <v>604</v>
      </c>
      <c r="D174" s="91" t="s">
        <v>605</v>
      </c>
      <c r="E174" s="31" t="s">
        <v>605</v>
      </c>
      <c r="F174" s="31" t="s">
        <v>606</v>
      </c>
      <c r="G174" s="31" t="s">
        <v>604</v>
      </c>
      <c r="H174" s="31" t="s">
        <v>605</v>
      </c>
    </row>
    <row r="175" spans="2:8" x14ac:dyDescent="0.25">
      <c r="C175" s="31" t="s">
        <v>607</v>
      </c>
      <c r="D175" s="91" t="s">
        <v>56</v>
      </c>
      <c r="E175" s="31" t="s">
        <v>607</v>
      </c>
      <c r="F175" s="31" t="s">
        <v>607</v>
      </c>
      <c r="G175" s="31" t="s">
        <v>601</v>
      </c>
      <c r="H175" s="31" t="s">
        <v>601</v>
      </c>
    </row>
    <row r="176" spans="2:8" x14ac:dyDescent="0.25">
      <c r="B176" s="31" t="s">
        <v>595</v>
      </c>
      <c r="C176" s="31">
        <f>IF($D$6,'DQ Template'!$S$25,0)</f>
        <v>0</v>
      </c>
      <c r="D176" s="91">
        <f>'DQ Template'!$Z$25</f>
        <v>0</v>
      </c>
      <c r="E176" s="31">
        <f>+D176*C176</f>
        <v>0</v>
      </c>
      <c r="F176" s="31">
        <f>+C176-E176</f>
        <v>0</v>
      </c>
      <c r="G176" s="31">
        <f>F176*TON_TO_GRAM*$G$6</f>
        <v>0</v>
      </c>
      <c r="H176" s="31">
        <f>E176*TON_TO_GRAM*$G$6</f>
        <v>0</v>
      </c>
    </row>
    <row r="177" spans="2:8" x14ac:dyDescent="0.25">
      <c r="B177" s="31" t="s">
        <v>596</v>
      </c>
      <c r="C177" s="31">
        <f>IF($D$7,'DQ Template'!$T$25,0)</f>
        <v>0</v>
      </c>
      <c r="D177" s="91">
        <f>'DQ Template'!$AB$25</f>
        <v>0</v>
      </c>
      <c r="E177" s="31">
        <f t="shared" ref="E177:E179" si="37">+D177*C177</f>
        <v>0</v>
      </c>
      <c r="F177" s="31">
        <f t="shared" ref="F177:F179" si="38">+C177-E177</f>
        <v>0</v>
      </c>
      <c r="G177" s="31">
        <f>F177*TON_TO_GRAM*$G$7</f>
        <v>0</v>
      </c>
      <c r="H177" s="31">
        <f>E177*TON_TO_GRAM*$G$7</f>
        <v>0</v>
      </c>
    </row>
    <row r="178" spans="2:8" x14ac:dyDescent="0.25">
      <c r="B178" s="31" t="s">
        <v>597</v>
      </c>
      <c r="C178" s="31">
        <f>IF($D$8,'DQ Template'!$U$25,0)</f>
        <v>0</v>
      </c>
      <c r="D178" s="91">
        <f>'DQ Template'!$AD$25</f>
        <v>0</v>
      </c>
      <c r="E178" s="31">
        <f t="shared" si="37"/>
        <v>0</v>
      </c>
      <c r="F178" s="31">
        <f t="shared" si="38"/>
        <v>0</v>
      </c>
      <c r="G178" s="31">
        <f>F178*TON_TO_GRAM*$G$8</f>
        <v>0</v>
      </c>
      <c r="H178" s="31">
        <f>E178*TON_TO_GRAM*$G$8</f>
        <v>0</v>
      </c>
    </row>
    <row r="179" spans="2:8" x14ac:dyDescent="0.25">
      <c r="B179" s="31" t="s">
        <v>598</v>
      </c>
      <c r="C179" s="31">
        <f>IF($D$9,'DQ Template'!$V$25,0)</f>
        <v>0</v>
      </c>
      <c r="D179" s="91">
        <f>'DQ Template'!$AF$25</f>
        <v>0</v>
      </c>
      <c r="E179" s="31">
        <f t="shared" si="37"/>
        <v>0</v>
      </c>
      <c r="F179" s="31">
        <f t="shared" si="38"/>
        <v>0</v>
      </c>
      <c r="G179" s="31">
        <f>F179*TON_TO_GRAM*$G$9</f>
        <v>0</v>
      </c>
      <c r="H179" s="31">
        <f>E179*TON_TO_GRAM*$G$9</f>
        <v>0</v>
      </c>
    </row>
    <row r="180" spans="2:8" x14ac:dyDescent="0.25">
      <c r="D180" s="91"/>
    </row>
    <row r="181" spans="2:8" s="93" customFormat="1" x14ac:dyDescent="0.25">
      <c r="B181" s="93" t="s">
        <v>625</v>
      </c>
      <c r="D181" s="94"/>
    </row>
    <row r="182" spans="2:8" x14ac:dyDescent="0.25">
      <c r="D182" s="91"/>
    </row>
    <row r="183" spans="2:8" x14ac:dyDescent="0.25">
      <c r="C183" s="31" t="s">
        <v>604</v>
      </c>
      <c r="D183" s="91" t="s">
        <v>605</v>
      </c>
      <c r="E183" s="31" t="s">
        <v>605</v>
      </c>
      <c r="F183" s="31" t="s">
        <v>606</v>
      </c>
      <c r="G183" s="31" t="s">
        <v>604</v>
      </c>
      <c r="H183" s="31" t="s">
        <v>605</v>
      </c>
    </row>
    <row r="184" spans="2:8" x14ac:dyDescent="0.25">
      <c r="C184" s="31" t="s">
        <v>607</v>
      </c>
      <c r="D184" s="91" t="s">
        <v>56</v>
      </c>
      <c r="E184" s="31" t="s">
        <v>607</v>
      </c>
      <c r="F184" s="31" t="s">
        <v>607</v>
      </c>
      <c r="G184" s="31" t="s">
        <v>601</v>
      </c>
      <c r="H184" s="31" t="s">
        <v>601</v>
      </c>
    </row>
    <row r="185" spans="2:8" x14ac:dyDescent="0.25">
      <c r="B185" s="31" t="s">
        <v>595</v>
      </c>
      <c r="C185" s="31">
        <f>IF($D$6,'DQ Template'!$S$26,0)</f>
        <v>0</v>
      </c>
      <c r="D185" s="91">
        <f>'DQ Template'!$Z$26</f>
        <v>0</v>
      </c>
      <c r="E185" s="31">
        <f>+D185*C185</f>
        <v>0</v>
      </c>
      <c r="F185" s="31">
        <f>+C185-E185</f>
        <v>0</v>
      </c>
      <c r="G185" s="31">
        <f>F185*TON_TO_GRAM*$G$6</f>
        <v>0</v>
      </c>
      <c r="H185" s="31">
        <f>E185*TON_TO_GRAM*$G$6</f>
        <v>0</v>
      </c>
    </row>
    <row r="186" spans="2:8" x14ac:dyDescent="0.25">
      <c r="B186" s="31" t="s">
        <v>596</v>
      </c>
      <c r="C186" s="31">
        <f>IF($D$7,'DQ Template'!$T$26,0)</f>
        <v>0</v>
      </c>
      <c r="D186" s="91">
        <f>'DQ Template'!$AB$26</f>
        <v>0</v>
      </c>
      <c r="E186" s="31">
        <f t="shared" ref="E186:E188" si="39">+D186*C186</f>
        <v>0</v>
      </c>
      <c r="F186" s="31">
        <f t="shared" ref="F186:F188" si="40">+C186-E186</f>
        <v>0</v>
      </c>
      <c r="G186" s="31">
        <f>F186*TON_TO_GRAM*$G$7</f>
        <v>0</v>
      </c>
      <c r="H186" s="31">
        <f>E186*TON_TO_GRAM*$G$7</f>
        <v>0</v>
      </c>
    </row>
    <row r="187" spans="2:8" x14ac:dyDescent="0.25">
      <c r="B187" s="31" t="s">
        <v>597</v>
      </c>
      <c r="C187" s="31">
        <f>IF($D$8,'DQ Template'!$U$26,0)</f>
        <v>0</v>
      </c>
      <c r="D187" s="91">
        <f>'DQ Template'!$AD$26</f>
        <v>0</v>
      </c>
      <c r="E187" s="31">
        <f t="shared" si="39"/>
        <v>0</v>
      </c>
      <c r="F187" s="31">
        <f t="shared" si="40"/>
        <v>0</v>
      </c>
      <c r="G187" s="31">
        <f>F187*TON_TO_GRAM*$G$8</f>
        <v>0</v>
      </c>
      <c r="H187" s="31">
        <f>E187*TON_TO_GRAM*$G$8</f>
        <v>0</v>
      </c>
    </row>
    <row r="188" spans="2:8" x14ac:dyDescent="0.25">
      <c r="B188" s="31" t="s">
        <v>598</v>
      </c>
      <c r="C188" s="31">
        <f>IF($D$9,'DQ Template'!$V$26,0)</f>
        <v>0</v>
      </c>
      <c r="D188" s="91">
        <f>'DQ Template'!$AF$26</f>
        <v>0</v>
      </c>
      <c r="E188" s="31">
        <f t="shared" si="39"/>
        <v>0</v>
      </c>
      <c r="F188" s="31">
        <f t="shared" si="40"/>
        <v>0</v>
      </c>
      <c r="G188" s="31">
        <f>F188*TON_TO_GRAM*$G$9</f>
        <v>0</v>
      </c>
      <c r="H188" s="31">
        <f>E188*TON_TO_GRAM*$G$9</f>
        <v>0</v>
      </c>
    </row>
    <row r="189" spans="2:8" x14ac:dyDescent="0.25">
      <c r="D189" s="91"/>
    </row>
    <row r="190" spans="2:8" s="93" customFormat="1" x14ac:dyDescent="0.25">
      <c r="B190" s="93" t="s">
        <v>626</v>
      </c>
      <c r="D190" s="94"/>
    </row>
    <row r="191" spans="2:8" x14ac:dyDescent="0.25">
      <c r="D191" s="91"/>
    </row>
    <row r="192" spans="2:8" x14ac:dyDescent="0.25">
      <c r="C192" s="31" t="s">
        <v>604</v>
      </c>
      <c r="D192" s="91" t="s">
        <v>605</v>
      </c>
      <c r="E192" s="31" t="s">
        <v>605</v>
      </c>
      <c r="F192" s="31" t="s">
        <v>606</v>
      </c>
      <c r="G192" s="31" t="s">
        <v>604</v>
      </c>
      <c r="H192" s="31" t="s">
        <v>605</v>
      </c>
    </row>
    <row r="193" spans="2:8" x14ac:dyDescent="0.25">
      <c r="C193" s="31" t="s">
        <v>607</v>
      </c>
      <c r="D193" s="91" t="s">
        <v>56</v>
      </c>
      <c r="E193" s="31" t="s">
        <v>607</v>
      </c>
      <c r="F193" s="31" t="s">
        <v>607</v>
      </c>
      <c r="G193" s="31" t="s">
        <v>601</v>
      </c>
      <c r="H193" s="31" t="s">
        <v>601</v>
      </c>
    </row>
    <row r="194" spans="2:8" x14ac:dyDescent="0.25">
      <c r="B194" s="31" t="s">
        <v>595</v>
      </c>
      <c r="C194" s="31">
        <f>IF($D$6,'DQ Template'!$S$27,0)</f>
        <v>0</v>
      </c>
      <c r="D194" s="91">
        <f>'DQ Template'!$Z$27</f>
        <v>0</v>
      </c>
      <c r="E194" s="31">
        <f>+D194*C194</f>
        <v>0</v>
      </c>
      <c r="F194" s="31">
        <f>+C194-E194</f>
        <v>0</v>
      </c>
      <c r="G194" s="31">
        <f>F194*TON_TO_GRAM*$G$6</f>
        <v>0</v>
      </c>
      <c r="H194" s="31">
        <f>E194*TON_TO_GRAM*$G$6</f>
        <v>0</v>
      </c>
    </row>
    <row r="195" spans="2:8" x14ac:dyDescent="0.25">
      <c r="B195" s="31" t="s">
        <v>596</v>
      </c>
      <c r="C195" s="31">
        <f>IF($D$7,'DQ Template'!$T$27,0)</f>
        <v>0</v>
      </c>
      <c r="D195" s="91">
        <f>'DQ Template'!$AB$27</f>
        <v>0</v>
      </c>
      <c r="E195" s="31">
        <f t="shared" ref="E195:E197" si="41">+D195*C195</f>
        <v>0</v>
      </c>
      <c r="F195" s="31">
        <f t="shared" ref="F195:F197" si="42">+C195-E195</f>
        <v>0</v>
      </c>
      <c r="G195" s="31">
        <f>F195*TON_TO_GRAM*$G$7</f>
        <v>0</v>
      </c>
      <c r="H195" s="31">
        <f>E195*TON_TO_GRAM*$G$7</f>
        <v>0</v>
      </c>
    </row>
    <row r="196" spans="2:8" x14ac:dyDescent="0.25">
      <c r="B196" s="31" t="s">
        <v>597</v>
      </c>
      <c r="C196" s="31">
        <f>IF($D$8,'DQ Template'!$U$27,0)</f>
        <v>0</v>
      </c>
      <c r="D196" s="91">
        <f>'DQ Template'!$AD$27</f>
        <v>0</v>
      </c>
      <c r="E196" s="31">
        <f t="shared" si="41"/>
        <v>0</v>
      </c>
      <c r="F196" s="31">
        <f t="shared" si="42"/>
        <v>0</v>
      </c>
      <c r="G196" s="31">
        <f>F196*TON_TO_GRAM*$G$8</f>
        <v>0</v>
      </c>
      <c r="H196" s="31">
        <f>E196*TON_TO_GRAM*$G$8</f>
        <v>0</v>
      </c>
    </row>
    <row r="197" spans="2:8" x14ac:dyDescent="0.25">
      <c r="B197" s="31" t="s">
        <v>598</v>
      </c>
      <c r="C197" s="31">
        <f>IF($D$9,'DQ Template'!$V$27,0)</f>
        <v>0</v>
      </c>
      <c r="D197" s="91">
        <f>'DQ Template'!$AF$27</f>
        <v>0</v>
      </c>
      <c r="E197" s="31">
        <f t="shared" si="41"/>
        <v>0</v>
      </c>
      <c r="F197" s="31">
        <f t="shared" si="42"/>
        <v>0</v>
      </c>
      <c r="G197" s="31">
        <f>F197*TON_TO_GRAM*$G$9</f>
        <v>0</v>
      </c>
      <c r="H197" s="31">
        <f>E197*TON_TO_GRAM*$G$9</f>
        <v>0</v>
      </c>
    </row>
    <row r="200" spans="2:8" s="93" customFormat="1" x14ac:dyDescent="0.25">
      <c r="B200" s="93" t="s">
        <v>627</v>
      </c>
      <c r="D200" s="94"/>
    </row>
    <row r="202" spans="2:8" x14ac:dyDescent="0.25">
      <c r="B202" s="33" t="s">
        <v>628</v>
      </c>
      <c r="C202" s="33"/>
      <c r="D202" s="33"/>
      <c r="E202" s="33"/>
    </row>
    <row r="204" spans="2:8" x14ac:dyDescent="0.25">
      <c r="C204" s="85" t="s">
        <v>629</v>
      </c>
      <c r="D204" s="85" t="s">
        <v>630</v>
      </c>
      <c r="E204" s="85" t="s">
        <v>631</v>
      </c>
    </row>
    <row r="205" spans="2:8" x14ac:dyDescent="0.25">
      <c r="B205" s="95" t="s">
        <v>603</v>
      </c>
      <c r="C205" s="96">
        <f>+'DQ Template'!R8</f>
        <v>0</v>
      </c>
      <c r="D205" s="96">
        <f>+'DQ Template'!W8</f>
        <v>0</v>
      </c>
      <c r="E205" s="96">
        <f t="shared" ref="E205:E224" si="43">+D205*C205</f>
        <v>0</v>
      </c>
    </row>
    <row r="206" spans="2:8" x14ac:dyDescent="0.25">
      <c r="B206" s="77" t="s">
        <v>608</v>
      </c>
      <c r="C206" s="97">
        <f>+'DQ Template'!R9</f>
        <v>0</v>
      </c>
      <c r="D206" s="97">
        <f>+'DQ Template'!W9</f>
        <v>0</v>
      </c>
      <c r="E206" s="97">
        <f t="shared" si="43"/>
        <v>0</v>
      </c>
    </row>
    <row r="207" spans="2:8" x14ac:dyDescent="0.25">
      <c r="B207" s="77" t="s">
        <v>609</v>
      </c>
      <c r="C207" s="97">
        <f>+'DQ Template'!R10</f>
        <v>0</v>
      </c>
      <c r="D207" s="97">
        <f>+'DQ Template'!W10</f>
        <v>0</v>
      </c>
      <c r="E207" s="97">
        <f t="shared" si="43"/>
        <v>0</v>
      </c>
    </row>
    <row r="208" spans="2:8" x14ac:dyDescent="0.25">
      <c r="B208" s="77" t="s">
        <v>610</v>
      </c>
      <c r="C208" s="97">
        <f>+'DQ Template'!R11</f>
        <v>0</v>
      </c>
      <c r="D208" s="97">
        <f>+'DQ Template'!W11</f>
        <v>0</v>
      </c>
      <c r="E208" s="97">
        <f t="shared" si="43"/>
        <v>0</v>
      </c>
    </row>
    <row r="209" spans="2:5" x14ac:dyDescent="0.25">
      <c r="B209" s="77" t="s">
        <v>611</v>
      </c>
      <c r="C209" s="97">
        <f>+'DQ Template'!R12</f>
        <v>0</v>
      </c>
      <c r="D209" s="97">
        <f>+'DQ Template'!W12</f>
        <v>0</v>
      </c>
      <c r="E209" s="97">
        <f t="shared" si="43"/>
        <v>0</v>
      </c>
    </row>
    <row r="210" spans="2:5" x14ac:dyDescent="0.25">
      <c r="B210" s="77" t="s">
        <v>612</v>
      </c>
      <c r="C210" s="97">
        <f>+'DQ Template'!R13</f>
        <v>0</v>
      </c>
      <c r="D210" s="97">
        <f>+'DQ Template'!W13</f>
        <v>0</v>
      </c>
      <c r="E210" s="97">
        <f t="shared" si="43"/>
        <v>0</v>
      </c>
    </row>
    <row r="211" spans="2:5" x14ac:dyDescent="0.25">
      <c r="B211" s="77" t="s">
        <v>613</v>
      </c>
      <c r="C211" s="97">
        <f>+'DQ Template'!R14</f>
        <v>0</v>
      </c>
      <c r="D211" s="97">
        <f>+'DQ Template'!W14</f>
        <v>0</v>
      </c>
      <c r="E211" s="97">
        <f t="shared" si="43"/>
        <v>0</v>
      </c>
    </row>
    <row r="212" spans="2:5" x14ac:dyDescent="0.25">
      <c r="B212" s="77" t="s">
        <v>614</v>
      </c>
      <c r="C212" s="97">
        <f>+'DQ Template'!R15</f>
        <v>0</v>
      </c>
      <c r="D212" s="97">
        <f>+'DQ Template'!W15</f>
        <v>0</v>
      </c>
      <c r="E212" s="97">
        <f t="shared" si="43"/>
        <v>0</v>
      </c>
    </row>
    <row r="213" spans="2:5" x14ac:dyDescent="0.25">
      <c r="B213" s="77" t="s">
        <v>615</v>
      </c>
      <c r="C213" s="97">
        <f>+'DQ Template'!R16</f>
        <v>0</v>
      </c>
      <c r="D213" s="97">
        <f>+'DQ Template'!W16</f>
        <v>0</v>
      </c>
      <c r="E213" s="97">
        <f t="shared" si="43"/>
        <v>0</v>
      </c>
    </row>
    <row r="214" spans="2:5" x14ac:dyDescent="0.25">
      <c r="B214" s="77" t="s">
        <v>616</v>
      </c>
      <c r="C214" s="97">
        <f>+'DQ Template'!R17</f>
        <v>0</v>
      </c>
      <c r="D214" s="97">
        <f>+'DQ Template'!W17</f>
        <v>0</v>
      </c>
      <c r="E214" s="97">
        <f t="shared" si="43"/>
        <v>0</v>
      </c>
    </row>
    <row r="215" spans="2:5" x14ac:dyDescent="0.25">
      <c r="B215" s="77" t="s">
        <v>617</v>
      </c>
      <c r="C215" s="97">
        <f>+'DQ Template'!R18</f>
        <v>0</v>
      </c>
      <c r="D215" s="97">
        <f>+'DQ Template'!W18</f>
        <v>0</v>
      </c>
      <c r="E215" s="97">
        <f t="shared" si="43"/>
        <v>0</v>
      </c>
    </row>
    <row r="216" spans="2:5" x14ac:dyDescent="0.25">
      <c r="B216" s="77" t="s">
        <v>618</v>
      </c>
      <c r="C216" s="97">
        <f>+'DQ Template'!R19</f>
        <v>0</v>
      </c>
      <c r="D216" s="97">
        <f>+'DQ Template'!W19</f>
        <v>0</v>
      </c>
      <c r="E216" s="97">
        <f t="shared" si="43"/>
        <v>0</v>
      </c>
    </row>
    <row r="217" spans="2:5" x14ac:dyDescent="0.25">
      <c r="B217" s="77" t="s">
        <v>619</v>
      </c>
      <c r="C217" s="97">
        <f>+'DQ Template'!R20</f>
        <v>0</v>
      </c>
      <c r="D217" s="97">
        <f>+'DQ Template'!W20</f>
        <v>0</v>
      </c>
      <c r="E217" s="97">
        <f t="shared" si="43"/>
        <v>0</v>
      </c>
    </row>
    <row r="218" spans="2:5" x14ac:dyDescent="0.25">
      <c r="B218" s="77" t="s">
        <v>620</v>
      </c>
      <c r="C218" s="97">
        <f>+'DQ Template'!R21</f>
        <v>0</v>
      </c>
      <c r="D218" s="97">
        <f>+'DQ Template'!W21</f>
        <v>0</v>
      </c>
      <c r="E218" s="97">
        <f t="shared" si="43"/>
        <v>0</v>
      </c>
    </row>
    <row r="219" spans="2:5" x14ac:dyDescent="0.25">
      <c r="B219" s="77" t="s">
        <v>621</v>
      </c>
      <c r="C219" s="97">
        <f>+'DQ Template'!R22</f>
        <v>0</v>
      </c>
      <c r="D219" s="97">
        <f>+'DQ Template'!W22</f>
        <v>0</v>
      </c>
      <c r="E219" s="97">
        <f t="shared" si="43"/>
        <v>0</v>
      </c>
    </row>
    <row r="220" spans="2:5" x14ac:dyDescent="0.25">
      <c r="B220" s="77" t="s">
        <v>622</v>
      </c>
      <c r="C220" s="97">
        <f>+'DQ Template'!R23</f>
        <v>0</v>
      </c>
      <c r="D220" s="97">
        <f>+'DQ Template'!W23</f>
        <v>0</v>
      </c>
      <c r="E220" s="97">
        <f t="shared" si="43"/>
        <v>0</v>
      </c>
    </row>
    <row r="221" spans="2:5" x14ac:dyDescent="0.25">
      <c r="B221" s="77" t="s">
        <v>623</v>
      </c>
      <c r="C221" s="97">
        <f>+'DQ Template'!R24</f>
        <v>0</v>
      </c>
      <c r="D221" s="97">
        <f>+'DQ Template'!W24</f>
        <v>0</v>
      </c>
      <c r="E221" s="97">
        <f t="shared" si="43"/>
        <v>0</v>
      </c>
    </row>
    <row r="222" spans="2:5" x14ac:dyDescent="0.25">
      <c r="B222" s="77" t="s">
        <v>624</v>
      </c>
      <c r="C222" s="97">
        <f>+'DQ Template'!R25</f>
        <v>0</v>
      </c>
      <c r="D222" s="97">
        <f>+'DQ Template'!W25</f>
        <v>0</v>
      </c>
      <c r="E222" s="97">
        <f t="shared" si="43"/>
        <v>0</v>
      </c>
    </row>
    <row r="223" spans="2:5" x14ac:dyDescent="0.25">
      <c r="B223" s="77" t="s">
        <v>625</v>
      </c>
      <c r="C223" s="97">
        <f>+'DQ Template'!R26</f>
        <v>0</v>
      </c>
      <c r="D223" s="97">
        <f>+'DQ Template'!W26</f>
        <v>0</v>
      </c>
      <c r="E223" s="97">
        <f t="shared" si="43"/>
        <v>0</v>
      </c>
    </row>
    <row r="224" spans="2:5" x14ac:dyDescent="0.25">
      <c r="B224" s="77" t="s">
        <v>626</v>
      </c>
      <c r="C224" s="97">
        <f>+'DQ Template'!R27</f>
        <v>0</v>
      </c>
      <c r="D224" s="97">
        <f>+'DQ Template'!W27</f>
        <v>0</v>
      </c>
      <c r="E224" s="97">
        <f t="shared" si="43"/>
        <v>0</v>
      </c>
    </row>
    <row r="225" spans="2:5" x14ac:dyDescent="0.25">
      <c r="B225" s="98" t="s">
        <v>599</v>
      </c>
      <c r="C225" s="99"/>
      <c r="D225" s="99"/>
      <c r="E225" s="100">
        <f>+SUM(E205:E224)</f>
        <v>0</v>
      </c>
    </row>
    <row r="227" spans="2:5" x14ac:dyDescent="0.25">
      <c r="B227" s="33" t="s">
        <v>632</v>
      </c>
      <c r="C227" s="33"/>
      <c r="D227" s="33"/>
      <c r="E227" s="33"/>
    </row>
    <row r="229" spans="2:5" x14ac:dyDescent="0.25">
      <c r="C229" s="101" t="s">
        <v>633</v>
      </c>
      <c r="D229" s="71" t="s">
        <v>634</v>
      </c>
    </row>
    <row r="230" spans="2:5" x14ac:dyDescent="0.25">
      <c r="C230" s="102">
        <f>+SUM(Calculations!D15:D16)/1000000</f>
        <v>0</v>
      </c>
      <c r="D230" s="103" t="e">
        <f>+C230/$C$234</f>
        <v>#DIV/0!</v>
      </c>
    </row>
    <row r="231" spans="2:5" x14ac:dyDescent="0.25">
      <c r="C231" s="102">
        <f>+SUM(Calculations!E15:E16)/1000000</f>
        <v>0</v>
      </c>
      <c r="D231" s="103" t="e">
        <f>+C231/$C$234</f>
        <v>#DIV/0!</v>
      </c>
    </row>
    <row r="232" spans="2:5" x14ac:dyDescent="0.25">
      <c r="C232" s="102">
        <f>+SUM(Calculations!F15:F16)/1000000</f>
        <v>0</v>
      </c>
      <c r="D232" s="103" t="e">
        <f>+C232/$C$234</f>
        <v>#DIV/0!</v>
      </c>
    </row>
    <row r="233" spans="2:5" x14ac:dyDescent="0.25">
      <c r="C233" s="102">
        <f>+SUM(Calculations!G15:G16)/1000000</f>
        <v>0</v>
      </c>
      <c r="D233" s="103" t="e">
        <f>+C233/$C$234</f>
        <v>#DIV/0!</v>
      </c>
    </row>
    <row r="234" spans="2:5" x14ac:dyDescent="0.25">
      <c r="B234" s="104" t="s">
        <v>635</v>
      </c>
      <c r="C234" s="105">
        <f>+SUM(C230:C233)</f>
        <v>0</v>
      </c>
      <c r="D234" s="99"/>
      <c r="E234" s="62"/>
    </row>
    <row r="240" spans="2:5" s="93" customFormat="1" x14ac:dyDescent="0.25">
      <c r="B240" s="93" t="s">
        <v>636</v>
      </c>
    </row>
    <row r="242" spans="2:7" x14ac:dyDescent="0.25">
      <c r="C242" s="31" t="s">
        <v>637</v>
      </c>
      <c r="E242" s="31" t="s">
        <v>638</v>
      </c>
      <c r="G242" s="31" t="s">
        <v>639</v>
      </c>
    </row>
    <row r="243" spans="2:7" x14ac:dyDescent="0.25">
      <c r="C243" s="31" t="b">
        <f>IF(COUNTIFS(C258:F277,"&lt;0")=0,TRUE,FALSE)</f>
        <v>1</v>
      </c>
      <c r="E243" s="31" t="b">
        <f>IF(COUNTIFS(H307:H326,FALSE)=0,TRUE,FALSE)</f>
        <v>1</v>
      </c>
      <c r="G243" s="31" t="b">
        <f>IF(COUNTIFS(K307:K326,FALSE)=0,TRUE,FALSE)</f>
        <v>1</v>
      </c>
    </row>
    <row r="245" spans="2:7" x14ac:dyDescent="0.25">
      <c r="C245" s="31" t="s">
        <v>640</v>
      </c>
      <c r="E245" s="31" t="s">
        <v>641</v>
      </c>
    </row>
    <row r="246" spans="2:7" x14ac:dyDescent="0.25">
      <c r="C246" s="31" t="b">
        <f ca="1">IF(COUNTIFS(C307:C326,FALSE)=0,TRUE,FALSE)</f>
        <v>1</v>
      </c>
      <c r="E246" s="31" t="b">
        <f ca="1">IF(COUNTIFS(D307:D326,FALSE)=0,TRUE,FALSE)</f>
        <v>1</v>
      </c>
    </row>
    <row r="248" spans="2:7" x14ac:dyDescent="0.25">
      <c r="C248" s="31" t="s">
        <v>642</v>
      </c>
      <c r="E248" s="31" t="s">
        <v>643</v>
      </c>
    </row>
    <row r="249" spans="2:7" x14ac:dyDescent="0.25">
      <c r="C249" s="31" t="b">
        <f>IF(COUNTIFS(C333:C352,"&lt;0")=0,TRUE,FALSE)</f>
        <v>1</v>
      </c>
      <c r="E249" s="31" t="b">
        <f>IF(COUNTIFS(D333:D352,"&lt;0")=0,TRUE,FALSE)</f>
        <v>1</v>
      </c>
    </row>
    <row r="251" spans="2:7" x14ac:dyDescent="0.25">
      <c r="C251" s="31" t="s">
        <v>644</v>
      </c>
    </row>
    <row r="252" spans="2:7" x14ac:dyDescent="0.25">
      <c r="C252" s="31" t="b">
        <f>IF(COUNTIFS(C383:C401,"&lt;0")=0,TRUE,FALSE)</f>
        <v>1</v>
      </c>
    </row>
    <row r="254" spans="2:7" s="93" customFormat="1" x14ac:dyDescent="0.25">
      <c r="B254" s="93" t="s">
        <v>645</v>
      </c>
    </row>
    <row r="256" spans="2:7" x14ac:dyDescent="0.25">
      <c r="C256" s="31" t="s">
        <v>646</v>
      </c>
    </row>
    <row r="257" spans="2:6" x14ac:dyDescent="0.25">
      <c r="B257" s="31" t="s">
        <v>108</v>
      </c>
      <c r="C257" s="31" t="s">
        <v>647</v>
      </c>
      <c r="D257" s="31" t="s">
        <v>648</v>
      </c>
      <c r="E257" s="31" t="s">
        <v>649</v>
      </c>
      <c r="F257" s="31" t="s">
        <v>650</v>
      </c>
    </row>
    <row r="258" spans="2:6" x14ac:dyDescent="0.25">
      <c r="B258" s="31">
        <v>1</v>
      </c>
      <c r="C258" s="31">
        <f>'DQ Template'!S8</f>
        <v>0</v>
      </c>
      <c r="D258" s="31">
        <f>'DQ Template'!T8</f>
        <v>0</v>
      </c>
      <c r="E258" s="31">
        <f>'DQ Template'!U8</f>
        <v>0</v>
      </c>
      <c r="F258" s="31">
        <f>'DQ Template'!V8</f>
        <v>0</v>
      </c>
    </row>
    <row r="259" spans="2:6" x14ac:dyDescent="0.25">
      <c r="B259" s="31">
        <v>2</v>
      </c>
      <c r="C259" s="31">
        <f>'DQ Template'!S9</f>
        <v>0</v>
      </c>
      <c r="D259" s="31">
        <f>'DQ Template'!T9</f>
        <v>0</v>
      </c>
      <c r="E259" s="31">
        <f>'DQ Template'!U9</f>
        <v>0</v>
      </c>
      <c r="F259" s="31">
        <f>'DQ Template'!V9</f>
        <v>0</v>
      </c>
    </row>
    <row r="260" spans="2:6" x14ac:dyDescent="0.25">
      <c r="B260" s="31">
        <v>3</v>
      </c>
      <c r="C260" s="31">
        <f>'DQ Template'!S10</f>
        <v>0</v>
      </c>
      <c r="D260" s="31">
        <f>'DQ Template'!T10</f>
        <v>0</v>
      </c>
      <c r="E260" s="31">
        <f>'DQ Template'!U10</f>
        <v>0</v>
      </c>
      <c r="F260" s="31">
        <f>'DQ Template'!V10</f>
        <v>0</v>
      </c>
    </row>
    <row r="261" spans="2:6" x14ac:dyDescent="0.25">
      <c r="B261" s="31">
        <v>4</v>
      </c>
      <c r="C261" s="31">
        <f>'DQ Template'!S11</f>
        <v>0</v>
      </c>
      <c r="D261" s="31">
        <f>'DQ Template'!T11</f>
        <v>0</v>
      </c>
      <c r="E261" s="31">
        <f>'DQ Template'!U11</f>
        <v>0</v>
      </c>
      <c r="F261" s="31">
        <f>'DQ Template'!V11</f>
        <v>0</v>
      </c>
    </row>
    <row r="262" spans="2:6" x14ac:dyDescent="0.25">
      <c r="B262" s="31">
        <v>5</v>
      </c>
      <c r="C262" s="31">
        <f>'DQ Template'!S12</f>
        <v>0</v>
      </c>
      <c r="D262" s="31">
        <f>'DQ Template'!T12</f>
        <v>0</v>
      </c>
      <c r="E262" s="31">
        <f>'DQ Template'!U12</f>
        <v>0</v>
      </c>
      <c r="F262" s="31">
        <f>'DQ Template'!V12</f>
        <v>0</v>
      </c>
    </row>
    <row r="263" spans="2:6" x14ac:dyDescent="0.25">
      <c r="B263" s="31">
        <v>6</v>
      </c>
      <c r="C263" s="31">
        <f>'DQ Template'!S13</f>
        <v>0</v>
      </c>
      <c r="D263" s="31">
        <f>'DQ Template'!T13</f>
        <v>0</v>
      </c>
      <c r="E263" s="31">
        <f>'DQ Template'!U13</f>
        <v>0</v>
      </c>
      <c r="F263" s="31">
        <f>'DQ Template'!V13</f>
        <v>0</v>
      </c>
    </row>
    <row r="264" spans="2:6" x14ac:dyDescent="0.25">
      <c r="B264" s="31">
        <v>7</v>
      </c>
      <c r="C264" s="31">
        <f>'DQ Template'!S14</f>
        <v>0</v>
      </c>
      <c r="D264" s="31">
        <f>'DQ Template'!T14</f>
        <v>0</v>
      </c>
      <c r="E264" s="31">
        <f>'DQ Template'!U14</f>
        <v>0</v>
      </c>
      <c r="F264" s="31">
        <f>'DQ Template'!V14</f>
        <v>0</v>
      </c>
    </row>
    <row r="265" spans="2:6" x14ac:dyDescent="0.25">
      <c r="B265" s="31">
        <v>8</v>
      </c>
      <c r="C265" s="31">
        <f>'DQ Template'!S15</f>
        <v>0</v>
      </c>
      <c r="D265" s="31">
        <f>'DQ Template'!T15</f>
        <v>0</v>
      </c>
      <c r="E265" s="31">
        <f>'DQ Template'!U15</f>
        <v>0</v>
      </c>
      <c r="F265" s="31">
        <f>'DQ Template'!V15</f>
        <v>0</v>
      </c>
    </row>
    <row r="266" spans="2:6" x14ac:dyDescent="0.25">
      <c r="B266" s="31">
        <v>9</v>
      </c>
      <c r="C266" s="31">
        <f>'DQ Template'!S16</f>
        <v>0</v>
      </c>
      <c r="D266" s="31">
        <f>'DQ Template'!T16</f>
        <v>0</v>
      </c>
      <c r="E266" s="31">
        <f>'DQ Template'!U16</f>
        <v>0</v>
      </c>
      <c r="F266" s="31">
        <f>'DQ Template'!V16</f>
        <v>0</v>
      </c>
    </row>
    <row r="267" spans="2:6" x14ac:dyDescent="0.25">
      <c r="B267" s="31">
        <v>10</v>
      </c>
      <c r="C267" s="31">
        <f>'DQ Template'!S17</f>
        <v>0</v>
      </c>
      <c r="D267" s="31">
        <f>'DQ Template'!T17</f>
        <v>0</v>
      </c>
      <c r="E267" s="31">
        <f>'DQ Template'!U17</f>
        <v>0</v>
      </c>
      <c r="F267" s="31">
        <f>'DQ Template'!V17</f>
        <v>0</v>
      </c>
    </row>
    <row r="268" spans="2:6" x14ac:dyDescent="0.25">
      <c r="B268" s="31">
        <v>11</v>
      </c>
      <c r="C268" s="31">
        <f>'DQ Template'!S18</f>
        <v>0</v>
      </c>
      <c r="D268" s="31">
        <f>'DQ Template'!T18</f>
        <v>0</v>
      </c>
      <c r="E268" s="31">
        <f>'DQ Template'!U18</f>
        <v>0</v>
      </c>
      <c r="F268" s="31">
        <f>'DQ Template'!V18</f>
        <v>0</v>
      </c>
    </row>
    <row r="269" spans="2:6" x14ac:dyDescent="0.25">
      <c r="B269" s="31">
        <v>12</v>
      </c>
      <c r="C269" s="31">
        <f>'DQ Template'!S19</f>
        <v>0</v>
      </c>
      <c r="D269" s="31">
        <f>'DQ Template'!T19</f>
        <v>0</v>
      </c>
      <c r="E269" s="31">
        <f>'DQ Template'!U19</f>
        <v>0</v>
      </c>
      <c r="F269" s="31">
        <f>'DQ Template'!V19</f>
        <v>0</v>
      </c>
    </row>
    <row r="270" spans="2:6" x14ac:dyDescent="0.25">
      <c r="B270" s="31">
        <v>13</v>
      </c>
      <c r="C270" s="31">
        <f>'DQ Template'!S20</f>
        <v>0</v>
      </c>
      <c r="D270" s="31">
        <f>'DQ Template'!T20</f>
        <v>0</v>
      </c>
      <c r="E270" s="31">
        <f>'DQ Template'!U20</f>
        <v>0</v>
      </c>
      <c r="F270" s="31">
        <f>'DQ Template'!V20</f>
        <v>0</v>
      </c>
    </row>
    <row r="271" spans="2:6" x14ac:dyDescent="0.25">
      <c r="B271" s="31">
        <v>14</v>
      </c>
      <c r="C271" s="31">
        <f>'DQ Template'!S21</f>
        <v>0</v>
      </c>
      <c r="D271" s="31">
        <f>'DQ Template'!T21</f>
        <v>0</v>
      </c>
      <c r="E271" s="31">
        <f>'DQ Template'!U21</f>
        <v>0</v>
      </c>
      <c r="F271" s="31">
        <f>'DQ Template'!V21</f>
        <v>0</v>
      </c>
    </row>
    <row r="272" spans="2:6" x14ac:dyDescent="0.25">
      <c r="B272" s="31">
        <v>15</v>
      </c>
      <c r="C272" s="31">
        <f>'DQ Template'!S22</f>
        <v>0</v>
      </c>
      <c r="D272" s="31">
        <f>'DQ Template'!T22</f>
        <v>0</v>
      </c>
      <c r="E272" s="31">
        <f>'DQ Template'!U22</f>
        <v>0</v>
      </c>
      <c r="F272" s="31">
        <f>'DQ Template'!V22</f>
        <v>0</v>
      </c>
    </row>
    <row r="273" spans="2:6" x14ac:dyDescent="0.25">
      <c r="B273" s="31">
        <v>16</v>
      </c>
      <c r="C273" s="31">
        <f>'DQ Template'!S23</f>
        <v>0</v>
      </c>
      <c r="D273" s="31">
        <f>'DQ Template'!T23</f>
        <v>0</v>
      </c>
      <c r="E273" s="31">
        <f>'DQ Template'!U23</f>
        <v>0</v>
      </c>
      <c r="F273" s="31">
        <f>'DQ Template'!V23</f>
        <v>0</v>
      </c>
    </row>
    <row r="274" spans="2:6" x14ac:dyDescent="0.25">
      <c r="B274" s="31">
        <v>17</v>
      </c>
      <c r="C274" s="31">
        <f>'DQ Template'!S24</f>
        <v>0</v>
      </c>
      <c r="D274" s="31">
        <f>'DQ Template'!T24</f>
        <v>0</v>
      </c>
      <c r="E274" s="31">
        <f>'DQ Template'!U24</f>
        <v>0</v>
      </c>
      <c r="F274" s="31">
        <f>'DQ Template'!V24</f>
        <v>0</v>
      </c>
    </row>
    <row r="275" spans="2:6" x14ac:dyDescent="0.25">
      <c r="B275" s="31">
        <v>18</v>
      </c>
      <c r="C275" s="31">
        <f>'DQ Template'!S25</f>
        <v>0</v>
      </c>
      <c r="D275" s="31">
        <f>'DQ Template'!T25</f>
        <v>0</v>
      </c>
      <c r="E275" s="31">
        <f>'DQ Template'!U25</f>
        <v>0</v>
      </c>
      <c r="F275" s="31">
        <f>'DQ Template'!V25</f>
        <v>0</v>
      </c>
    </row>
    <row r="276" spans="2:6" x14ac:dyDescent="0.25">
      <c r="B276" s="31">
        <v>19</v>
      </c>
      <c r="C276" s="31">
        <f>'DQ Template'!S26</f>
        <v>0</v>
      </c>
      <c r="D276" s="31">
        <f>'DQ Template'!T26</f>
        <v>0</v>
      </c>
      <c r="E276" s="31">
        <f>'DQ Template'!U26</f>
        <v>0</v>
      </c>
      <c r="F276" s="31">
        <f>'DQ Template'!V26</f>
        <v>0</v>
      </c>
    </row>
    <row r="277" spans="2:6" x14ac:dyDescent="0.25">
      <c r="B277" s="31">
        <v>20</v>
      </c>
      <c r="C277" s="31">
        <f>'DQ Template'!S27</f>
        <v>0</v>
      </c>
      <c r="D277" s="31">
        <f>'DQ Template'!T27</f>
        <v>0</v>
      </c>
      <c r="E277" s="31">
        <f>'DQ Template'!U27</f>
        <v>0</v>
      </c>
      <c r="F277" s="31">
        <f>'DQ Template'!V27</f>
        <v>0</v>
      </c>
    </row>
    <row r="280" spans="2:6" s="93" customFormat="1" x14ac:dyDescent="0.25">
      <c r="B280" s="93" t="s">
        <v>651</v>
      </c>
    </row>
    <row r="282" spans="2:6" x14ac:dyDescent="0.25">
      <c r="C282" s="31" t="s">
        <v>652</v>
      </c>
    </row>
    <row r="283" spans="2:6" x14ac:dyDescent="0.25">
      <c r="B283" s="31" t="s">
        <v>108</v>
      </c>
      <c r="C283" s="31" t="s">
        <v>653</v>
      </c>
      <c r="D283" s="31" t="s">
        <v>654</v>
      </c>
    </row>
    <row r="284" spans="2:6" x14ac:dyDescent="0.25">
      <c r="B284" s="31">
        <v>1</v>
      </c>
      <c r="C284" s="106">
        <f>'DQ Template'!M8</f>
        <v>0</v>
      </c>
      <c r="D284" s="106">
        <f>'DQ Template'!O8</f>
        <v>0</v>
      </c>
      <c r="E284" s="106"/>
    </row>
    <row r="285" spans="2:6" x14ac:dyDescent="0.25">
      <c r="B285" s="31">
        <v>2</v>
      </c>
      <c r="C285" s="106">
        <f>'DQ Template'!M9</f>
        <v>0</v>
      </c>
      <c r="D285" s="106">
        <f>'DQ Template'!O9</f>
        <v>0</v>
      </c>
      <c r="E285" s="106"/>
    </row>
    <row r="286" spans="2:6" x14ac:dyDescent="0.25">
      <c r="B286" s="31">
        <v>3</v>
      </c>
      <c r="C286" s="106">
        <f>'DQ Template'!M10</f>
        <v>0</v>
      </c>
      <c r="D286" s="106">
        <f>'DQ Template'!O10</f>
        <v>0</v>
      </c>
      <c r="E286" s="106"/>
    </row>
    <row r="287" spans="2:6" x14ac:dyDescent="0.25">
      <c r="B287" s="31">
        <v>4</v>
      </c>
      <c r="C287" s="106">
        <f>'DQ Template'!M11</f>
        <v>0</v>
      </c>
      <c r="D287" s="106">
        <f>'DQ Template'!O11</f>
        <v>0</v>
      </c>
      <c r="E287" s="106"/>
    </row>
    <row r="288" spans="2:6" x14ac:dyDescent="0.25">
      <c r="B288" s="31">
        <v>5</v>
      </c>
      <c r="C288" s="106">
        <f>'DQ Template'!M12</f>
        <v>0</v>
      </c>
      <c r="D288" s="106">
        <f>'DQ Template'!O12</f>
        <v>0</v>
      </c>
      <c r="E288" s="106"/>
    </row>
    <row r="289" spans="2:5" x14ac:dyDescent="0.25">
      <c r="B289" s="31">
        <v>6</v>
      </c>
      <c r="C289" s="106">
        <f>'DQ Template'!M13</f>
        <v>0</v>
      </c>
      <c r="D289" s="106">
        <f>'DQ Template'!O13</f>
        <v>0</v>
      </c>
      <c r="E289" s="106"/>
    </row>
    <row r="290" spans="2:5" x14ac:dyDescent="0.25">
      <c r="B290" s="31">
        <v>7</v>
      </c>
      <c r="C290" s="106">
        <f>'DQ Template'!M14</f>
        <v>0</v>
      </c>
      <c r="D290" s="106">
        <f>'DQ Template'!O14</f>
        <v>0</v>
      </c>
      <c r="E290" s="106"/>
    </row>
    <row r="291" spans="2:5" x14ac:dyDescent="0.25">
      <c r="B291" s="31">
        <v>8</v>
      </c>
      <c r="C291" s="106">
        <f>'DQ Template'!M15</f>
        <v>0</v>
      </c>
      <c r="D291" s="106">
        <f>'DQ Template'!O15</f>
        <v>0</v>
      </c>
      <c r="E291" s="106"/>
    </row>
    <row r="292" spans="2:5" x14ac:dyDescent="0.25">
      <c r="B292" s="31">
        <v>9</v>
      </c>
      <c r="C292" s="106">
        <f>'DQ Template'!M16</f>
        <v>0</v>
      </c>
      <c r="D292" s="106">
        <f>'DQ Template'!O16</f>
        <v>0</v>
      </c>
      <c r="E292" s="106"/>
    </row>
    <row r="293" spans="2:5" x14ac:dyDescent="0.25">
      <c r="B293" s="31">
        <v>10</v>
      </c>
      <c r="C293" s="106">
        <f>'DQ Template'!M17</f>
        <v>0</v>
      </c>
      <c r="D293" s="106">
        <f>'DQ Template'!O17</f>
        <v>0</v>
      </c>
      <c r="E293" s="106"/>
    </row>
    <row r="294" spans="2:5" x14ac:dyDescent="0.25">
      <c r="B294" s="31">
        <v>11</v>
      </c>
      <c r="C294" s="106">
        <f>'DQ Template'!M18</f>
        <v>0</v>
      </c>
      <c r="D294" s="106">
        <f>'DQ Template'!O18</f>
        <v>0</v>
      </c>
      <c r="E294" s="106"/>
    </row>
    <row r="295" spans="2:5" x14ac:dyDescent="0.25">
      <c r="B295" s="31">
        <v>12</v>
      </c>
      <c r="C295" s="106">
        <f>'DQ Template'!M19</f>
        <v>0</v>
      </c>
      <c r="D295" s="106">
        <f>'DQ Template'!O19</f>
        <v>0</v>
      </c>
      <c r="E295" s="106"/>
    </row>
    <row r="296" spans="2:5" x14ac:dyDescent="0.25">
      <c r="B296" s="31">
        <v>13</v>
      </c>
      <c r="C296" s="106">
        <f>'DQ Template'!M20</f>
        <v>0</v>
      </c>
      <c r="D296" s="106">
        <f>'DQ Template'!O20</f>
        <v>0</v>
      </c>
      <c r="E296" s="106"/>
    </row>
    <row r="297" spans="2:5" x14ac:dyDescent="0.25">
      <c r="B297" s="31">
        <v>14</v>
      </c>
      <c r="C297" s="106">
        <f>'DQ Template'!M21</f>
        <v>0</v>
      </c>
      <c r="D297" s="106">
        <f>'DQ Template'!O21</f>
        <v>0</v>
      </c>
      <c r="E297" s="106"/>
    </row>
    <row r="298" spans="2:5" x14ac:dyDescent="0.25">
      <c r="B298" s="31">
        <v>15</v>
      </c>
      <c r="C298" s="106">
        <f>'DQ Template'!M22</f>
        <v>0</v>
      </c>
      <c r="D298" s="106">
        <f>'DQ Template'!O22</f>
        <v>0</v>
      </c>
      <c r="E298" s="106"/>
    </row>
    <row r="299" spans="2:5" x14ac:dyDescent="0.25">
      <c r="B299" s="31">
        <v>16</v>
      </c>
      <c r="C299" s="106">
        <f>'DQ Template'!M23</f>
        <v>0</v>
      </c>
      <c r="D299" s="106">
        <f>'DQ Template'!O23</f>
        <v>0</v>
      </c>
      <c r="E299" s="106"/>
    </row>
    <row r="300" spans="2:5" x14ac:dyDescent="0.25">
      <c r="B300" s="31">
        <v>17</v>
      </c>
      <c r="C300" s="106">
        <f>'DQ Template'!M24</f>
        <v>0</v>
      </c>
      <c r="D300" s="106">
        <f>'DQ Template'!O24</f>
        <v>0</v>
      </c>
      <c r="E300" s="106"/>
    </row>
    <row r="301" spans="2:5" x14ac:dyDescent="0.25">
      <c r="B301" s="31">
        <v>18</v>
      </c>
      <c r="C301" s="106">
        <f>'DQ Template'!M25</f>
        <v>0</v>
      </c>
      <c r="D301" s="106">
        <f>'DQ Template'!O25</f>
        <v>0</v>
      </c>
      <c r="E301" s="106"/>
    </row>
    <row r="302" spans="2:5" x14ac:dyDescent="0.25">
      <c r="B302" s="31">
        <v>19</v>
      </c>
      <c r="C302" s="106">
        <f>'DQ Template'!M26</f>
        <v>0</v>
      </c>
      <c r="D302" s="106">
        <f>'DQ Template'!O26</f>
        <v>0</v>
      </c>
      <c r="E302" s="106"/>
    </row>
    <row r="303" spans="2:5" x14ac:dyDescent="0.25">
      <c r="B303" s="31">
        <v>20</v>
      </c>
      <c r="C303" s="106">
        <f>'DQ Template'!M27</f>
        <v>0</v>
      </c>
      <c r="D303" s="106">
        <f>'DQ Template'!O27</f>
        <v>0</v>
      </c>
      <c r="E303" s="106"/>
    </row>
    <row r="305" spans="2:11" x14ac:dyDescent="0.25">
      <c r="C305" s="31" t="s">
        <v>655</v>
      </c>
      <c r="H305" s="31" t="s">
        <v>656</v>
      </c>
      <c r="J305" s="31" t="s">
        <v>657</v>
      </c>
    </row>
    <row r="306" spans="2:11" x14ac:dyDescent="0.25">
      <c r="B306" s="31" t="s">
        <v>108</v>
      </c>
      <c r="C306" s="31" t="s">
        <v>653</v>
      </c>
      <c r="D306" s="31" t="s">
        <v>654</v>
      </c>
      <c r="G306" s="107" t="s">
        <v>108</v>
      </c>
      <c r="H306" s="108"/>
      <c r="J306" s="31" t="s">
        <v>108</v>
      </c>
    </row>
    <row r="307" spans="2:11" x14ac:dyDescent="0.25">
      <c r="B307" s="31">
        <v>1</v>
      </c>
      <c r="C307" s="31" t="b" cm="1">
        <f t="array" aca="1" ref="C307" ca="1">CELL("format",C284)="D1"</f>
        <v>1</v>
      </c>
      <c r="D307" s="31" t="b" cm="1">
        <f t="array" aca="1" ref="D307" ca="1">CELL("format",D284)="D1"</f>
        <v>1</v>
      </c>
      <c r="G307" s="31">
        <v>1</v>
      </c>
      <c r="H307" s="31" t="b">
        <f t="shared" ref="H307:H326" si="44">IF(C284&gt;0,D284&gt;=C284,TRUE)</f>
        <v>1</v>
      </c>
      <c r="J307" s="31">
        <v>1</v>
      </c>
    </row>
    <row r="308" spans="2:11" x14ac:dyDescent="0.25">
      <c r="B308" s="31">
        <v>2</v>
      </c>
      <c r="C308" s="31" t="b" cm="1">
        <f t="array" aca="1" ref="C308" ca="1">CELL("format",C285)="D1"</f>
        <v>1</v>
      </c>
      <c r="D308" s="31" t="b" cm="1">
        <f t="array" aca="1" ref="D308" ca="1">CELL("format",D285)="D1"</f>
        <v>1</v>
      </c>
      <c r="G308" s="31">
        <v>2</v>
      </c>
      <c r="H308" s="31" t="b">
        <f t="shared" si="44"/>
        <v>1</v>
      </c>
      <c r="J308" s="31">
        <v>2</v>
      </c>
      <c r="K308" s="31" t="b">
        <f t="shared" ref="K308:K326" si="45">IF(C285&gt;0,C285&gt;=D284,TRUE)</f>
        <v>1</v>
      </c>
    </row>
    <row r="309" spans="2:11" x14ac:dyDescent="0.25">
      <c r="B309" s="31">
        <v>3</v>
      </c>
      <c r="C309" s="31" t="b" cm="1">
        <f t="array" aca="1" ref="C309" ca="1">CELL("format",C286)="D1"</f>
        <v>1</v>
      </c>
      <c r="D309" s="31" t="b" cm="1">
        <f t="array" aca="1" ref="D309" ca="1">CELL("format",D286)="D1"</f>
        <v>1</v>
      </c>
      <c r="G309" s="31">
        <v>3</v>
      </c>
      <c r="H309" s="31" t="b">
        <f t="shared" si="44"/>
        <v>1</v>
      </c>
      <c r="J309" s="31">
        <v>3</v>
      </c>
      <c r="K309" s="31" t="b">
        <f t="shared" si="45"/>
        <v>1</v>
      </c>
    </row>
    <row r="310" spans="2:11" x14ac:dyDescent="0.25">
      <c r="B310" s="31">
        <v>4</v>
      </c>
      <c r="C310" s="31" t="b" cm="1">
        <f t="array" aca="1" ref="C310" ca="1">CELL("format",C287)="D1"</f>
        <v>1</v>
      </c>
      <c r="D310" s="31" t="b" cm="1">
        <f t="array" aca="1" ref="D310" ca="1">CELL("format",D287)="D1"</f>
        <v>1</v>
      </c>
      <c r="G310" s="31">
        <v>4</v>
      </c>
      <c r="H310" s="31" t="b">
        <f t="shared" si="44"/>
        <v>1</v>
      </c>
      <c r="J310" s="31">
        <v>4</v>
      </c>
      <c r="K310" s="31" t="b">
        <f t="shared" si="45"/>
        <v>1</v>
      </c>
    </row>
    <row r="311" spans="2:11" x14ac:dyDescent="0.25">
      <c r="B311" s="31">
        <v>5</v>
      </c>
      <c r="C311" s="31" t="b" cm="1">
        <f t="array" aca="1" ref="C311" ca="1">CELL("format",C288)="D1"</f>
        <v>1</v>
      </c>
      <c r="D311" s="31" t="b" cm="1">
        <f t="array" aca="1" ref="D311" ca="1">CELL("format",D288)="D1"</f>
        <v>1</v>
      </c>
      <c r="G311" s="31">
        <v>5</v>
      </c>
      <c r="H311" s="31" t="b">
        <f t="shared" si="44"/>
        <v>1</v>
      </c>
      <c r="J311" s="31">
        <v>5</v>
      </c>
      <c r="K311" s="31" t="b">
        <f t="shared" si="45"/>
        <v>1</v>
      </c>
    </row>
    <row r="312" spans="2:11" x14ac:dyDescent="0.25">
      <c r="B312" s="31">
        <v>6</v>
      </c>
      <c r="C312" s="31" t="b" cm="1">
        <f t="array" aca="1" ref="C312" ca="1">CELL("format",C289)="D1"</f>
        <v>1</v>
      </c>
      <c r="D312" s="31" t="b" cm="1">
        <f t="array" aca="1" ref="D312" ca="1">CELL("format",D289)="D1"</f>
        <v>1</v>
      </c>
      <c r="G312" s="31">
        <v>6</v>
      </c>
      <c r="H312" s="31" t="b">
        <f t="shared" si="44"/>
        <v>1</v>
      </c>
      <c r="J312" s="31">
        <v>6</v>
      </c>
      <c r="K312" s="31" t="b">
        <f t="shared" si="45"/>
        <v>1</v>
      </c>
    </row>
    <row r="313" spans="2:11" x14ac:dyDescent="0.25">
      <c r="B313" s="31">
        <v>7</v>
      </c>
      <c r="C313" s="31" t="b" cm="1">
        <f t="array" aca="1" ref="C313" ca="1">CELL("format",C290)="D1"</f>
        <v>1</v>
      </c>
      <c r="D313" s="31" t="b" cm="1">
        <f t="array" aca="1" ref="D313" ca="1">CELL("format",D290)="D1"</f>
        <v>1</v>
      </c>
      <c r="G313" s="31">
        <v>7</v>
      </c>
      <c r="H313" s="31" t="b">
        <f t="shared" si="44"/>
        <v>1</v>
      </c>
      <c r="J313" s="31">
        <v>7</v>
      </c>
      <c r="K313" s="31" t="b">
        <f t="shared" si="45"/>
        <v>1</v>
      </c>
    </row>
    <row r="314" spans="2:11" x14ac:dyDescent="0.25">
      <c r="B314" s="31">
        <v>8</v>
      </c>
      <c r="C314" s="31" t="b" cm="1">
        <f t="array" aca="1" ref="C314" ca="1">CELL("format",C291)="D1"</f>
        <v>1</v>
      </c>
      <c r="D314" s="31" t="b" cm="1">
        <f t="array" aca="1" ref="D314" ca="1">CELL("format",D291)="D1"</f>
        <v>1</v>
      </c>
      <c r="G314" s="31">
        <v>8</v>
      </c>
      <c r="H314" s="31" t="b">
        <f t="shared" si="44"/>
        <v>1</v>
      </c>
      <c r="J314" s="31">
        <v>8</v>
      </c>
      <c r="K314" s="31" t="b">
        <f t="shared" si="45"/>
        <v>1</v>
      </c>
    </row>
    <row r="315" spans="2:11" x14ac:dyDescent="0.25">
      <c r="B315" s="31">
        <v>9</v>
      </c>
      <c r="C315" s="31" t="b" cm="1">
        <f t="array" aca="1" ref="C315" ca="1">CELL("format",C292)="D1"</f>
        <v>1</v>
      </c>
      <c r="D315" s="31" t="b" cm="1">
        <f t="array" aca="1" ref="D315" ca="1">CELL("format",D292)="D1"</f>
        <v>1</v>
      </c>
      <c r="G315" s="31">
        <v>9</v>
      </c>
      <c r="H315" s="31" t="b">
        <f t="shared" si="44"/>
        <v>1</v>
      </c>
      <c r="J315" s="31">
        <v>9</v>
      </c>
      <c r="K315" s="31" t="b">
        <f t="shared" si="45"/>
        <v>1</v>
      </c>
    </row>
    <row r="316" spans="2:11" x14ac:dyDescent="0.25">
      <c r="B316" s="31">
        <v>10</v>
      </c>
      <c r="C316" s="31" t="b" cm="1">
        <f t="array" aca="1" ref="C316" ca="1">CELL("format",C293)="D1"</f>
        <v>1</v>
      </c>
      <c r="D316" s="31" t="b" cm="1">
        <f t="array" aca="1" ref="D316" ca="1">CELL("format",D293)="D1"</f>
        <v>1</v>
      </c>
      <c r="G316" s="31">
        <v>10</v>
      </c>
      <c r="H316" s="31" t="b">
        <f t="shared" si="44"/>
        <v>1</v>
      </c>
      <c r="J316" s="31">
        <v>10</v>
      </c>
      <c r="K316" s="31" t="b">
        <f t="shared" si="45"/>
        <v>1</v>
      </c>
    </row>
    <row r="317" spans="2:11" x14ac:dyDescent="0.25">
      <c r="B317" s="31">
        <v>11</v>
      </c>
      <c r="C317" s="31" t="b" cm="1">
        <f t="array" aca="1" ref="C317" ca="1">CELL("format",C294)="D1"</f>
        <v>1</v>
      </c>
      <c r="D317" s="31" t="b" cm="1">
        <f t="array" aca="1" ref="D317" ca="1">CELL("format",D294)="D1"</f>
        <v>1</v>
      </c>
      <c r="G317" s="31">
        <v>11</v>
      </c>
      <c r="H317" s="31" t="b">
        <f t="shared" si="44"/>
        <v>1</v>
      </c>
      <c r="J317" s="31">
        <v>11</v>
      </c>
      <c r="K317" s="31" t="b">
        <f t="shared" si="45"/>
        <v>1</v>
      </c>
    </row>
    <row r="318" spans="2:11" x14ac:dyDescent="0.25">
      <c r="B318" s="31">
        <v>12</v>
      </c>
      <c r="C318" s="31" t="b" cm="1">
        <f t="array" aca="1" ref="C318" ca="1">CELL("format",C295)="D1"</f>
        <v>1</v>
      </c>
      <c r="D318" s="31" t="b" cm="1">
        <f t="array" aca="1" ref="D318" ca="1">CELL("format",D295)="D1"</f>
        <v>1</v>
      </c>
      <c r="G318" s="31">
        <v>12</v>
      </c>
      <c r="H318" s="31" t="b">
        <f t="shared" si="44"/>
        <v>1</v>
      </c>
      <c r="J318" s="31">
        <v>12</v>
      </c>
      <c r="K318" s="31" t="b">
        <f t="shared" si="45"/>
        <v>1</v>
      </c>
    </row>
    <row r="319" spans="2:11" x14ac:dyDescent="0.25">
      <c r="B319" s="31">
        <v>13</v>
      </c>
      <c r="C319" s="31" t="b" cm="1">
        <f t="array" aca="1" ref="C319" ca="1">CELL("format",C296)="D1"</f>
        <v>1</v>
      </c>
      <c r="D319" s="31" t="b" cm="1">
        <f t="array" aca="1" ref="D319" ca="1">CELL("format",D296)="D1"</f>
        <v>1</v>
      </c>
      <c r="G319" s="31">
        <v>13</v>
      </c>
      <c r="H319" s="31" t="b">
        <f t="shared" si="44"/>
        <v>1</v>
      </c>
      <c r="J319" s="31">
        <v>13</v>
      </c>
      <c r="K319" s="31" t="b">
        <f t="shared" si="45"/>
        <v>1</v>
      </c>
    </row>
    <row r="320" spans="2:11" x14ac:dyDescent="0.25">
      <c r="B320" s="31">
        <v>14</v>
      </c>
      <c r="C320" s="31" t="b" cm="1">
        <f t="array" aca="1" ref="C320" ca="1">CELL("format",C297)="D1"</f>
        <v>1</v>
      </c>
      <c r="D320" s="31" t="b" cm="1">
        <f t="array" aca="1" ref="D320" ca="1">CELL("format",D297)="D1"</f>
        <v>1</v>
      </c>
      <c r="G320" s="31">
        <v>14</v>
      </c>
      <c r="H320" s="31" t="b">
        <f t="shared" si="44"/>
        <v>1</v>
      </c>
      <c r="J320" s="31">
        <v>14</v>
      </c>
      <c r="K320" s="31" t="b">
        <f t="shared" si="45"/>
        <v>1</v>
      </c>
    </row>
    <row r="321" spans="2:11" x14ac:dyDescent="0.25">
      <c r="B321" s="31">
        <v>15</v>
      </c>
      <c r="C321" s="31" t="b" cm="1">
        <f t="array" aca="1" ref="C321" ca="1">CELL("format",C298)="D1"</f>
        <v>1</v>
      </c>
      <c r="D321" s="31" t="b" cm="1">
        <f t="array" aca="1" ref="D321" ca="1">CELL("format",D298)="D1"</f>
        <v>1</v>
      </c>
      <c r="G321" s="31">
        <v>15</v>
      </c>
      <c r="H321" s="31" t="b">
        <f t="shared" si="44"/>
        <v>1</v>
      </c>
      <c r="J321" s="31">
        <v>15</v>
      </c>
      <c r="K321" s="31" t="b">
        <f t="shared" si="45"/>
        <v>1</v>
      </c>
    </row>
    <row r="322" spans="2:11" x14ac:dyDescent="0.25">
      <c r="B322" s="31">
        <v>16</v>
      </c>
      <c r="C322" s="31" t="b" cm="1">
        <f t="array" aca="1" ref="C322" ca="1">CELL("format",C299)="D1"</f>
        <v>1</v>
      </c>
      <c r="D322" s="31" t="b" cm="1">
        <f t="array" aca="1" ref="D322" ca="1">CELL("format",D299)="D1"</f>
        <v>1</v>
      </c>
      <c r="G322" s="31">
        <v>16</v>
      </c>
      <c r="H322" s="31" t="b">
        <f t="shared" si="44"/>
        <v>1</v>
      </c>
      <c r="J322" s="31">
        <v>16</v>
      </c>
      <c r="K322" s="31" t="b">
        <f t="shared" si="45"/>
        <v>1</v>
      </c>
    </row>
    <row r="323" spans="2:11" x14ac:dyDescent="0.25">
      <c r="B323" s="31">
        <v>17</v>
      </c>
      <c r="C323" s="31" t="b" cm="1">
        <f t="array" aca="1" ref="C323" ca="1">CELL("format",C300)="D1"</f>
        <v>1</v>
      </c>
      <c r="D323" s="31" t="b" cm="1">
        <f t="array" aca="1" ref="D323" ca="1">CELL("format",D300)="D1"</f>
        <v>1</v>
      </c>
      <c r="G323" s="31">
        <v>17</v>
      </c>
      <c r="H323" s="31" t="b">
        <f t="shared" si="44"/>
        <v>1</v>
      </c>
      <c r="J323" s="31">
        <v>17</v>
      </c>
      <c r="K323" s="31" t="b">
        <f t="shared" si="45"/>
        <v>1</v>
      </c>
    </row>
    <row r="324" spans="2:11" x14ac:dyDescent="0.25">
      <c r="B324" s="31">
        <v>18</v>
      </c>
      <c r="C324" s="31" t="b" cm="1">
        <f t="array" aca="1" ref="C324" ca="1">CELL("format",C301)="D1"</f>
        <v>1</v>
      </c>
      <c r="D324" s="31" t="b" cm="1">
        <f t="array" aca="1" ref="D324" ca="1">CELL("format",D301)="D1"</f>
        <v>1</v>
      </c>
      <c r="G324" s="31">
        <v>18</v>
      </c>
      <c r="H324" s="31" t="b">
        <f t="shared" si="44"/>
        <v>1</v>
      </c>
      <c r="J324" s="31">
        <v>18</v>
      </c>
      <c r="K324" s="31" t="b">
        <f t="shared" si="45"/>
        <v>1</v>
      </c>
    </row>
    <row r="325" spans="2:11" x14ac:dyDescent="0.25">
      <c r="B325" s="31">
        <v>19</v>
      </c>
      <c r="C325" s="31" t="b" cm="1">
        <f t="array" aca="1" ref="C325" ca="1">CELL("format",C302)="D1"</f>
        <v>1</v>
      </c>
      <c r="D325" s="31" t="b" cm="1">
        <f t="array" aca="1" ref="D325" ca="1">CELL("format",D302)="D1"</f>
        <v>1</v>
      </c>
      <c r="G325" s="31">
        <v>19</v>
      </c>
      <c r="H325" s="31" t="b">
        <f t="shared" si="44"/>
        <v>1</v>
      </c>
      <c r="J325" s="31">
        <v>19</v>
      </c>
      <c r="K325" s="31" t="b">
        <f t="shared" si="45"/>
        <v>1</v>
      </c>
    </row>
    <row r="326" spans="2:11" x14ac:dyDescent="0.25">
      <c r="B326" s="31">
        <v>20</v>
      </c>
      <c r="C326" s="31" t="b" cm="1">
        <f t="array" aca="1" ref="C326" ca="1">CELL("format",C303)="D1"</f>
        <v>1</v>
      </c>
      <c r="D326" s="31" t="b" cm="1">
        <f t="array" aca="1" ref="D326" ca="1">CELL("format",D303)="D1"</f>
        <v>1</v>
      </c>
      <c r="G326" s="31">
        <v>20</v>
      </c>
      <c r="H326" s="31" t="b">
        <f t="shared" si="44"/>
        <v>1</v>
      </c>
      <c r="J326" s="31">
        <v>20</v>
      </c>
      <c r="K326" s="31" t="b">
        <f t="shared" si="45"/>
        <v>1</v>
      </c>
    </row>
    <row r="329" spans="2:11" s="93" customFormat="1" x14ac:dyDescent="0.25">
      <c r="B329" s="93" t="s">
        <v>658</v>
      </c>
    </row>
    <row r="331" spans="2:11" x14ac:dyDescent="0.25">
      <c r="C331" s="31" t="s">
        <v>659</v>
      </c>
      <c r="D331" s="31" t="s">
        <v>643</v>
      </c>
    </row>
    <row r="332" spans="2:11" x14ac:dyDescent="0.25">
      <c r="B332" s="31" t="s">
        <v>108</v>
      </c>
      <c r="C332" s="31" t="s">
        <v>660</v>
      </c>
    </row>
    <row r="333" spans="2:11" x14ac:dyDescent="0.25">
      <c r="B333" s="31">
        <v>1</v>
      </c>
      <c r="C333" s="31">
        <f>'DQ Template'!W8</f>
        <v>0</v>
      </c>
      <c r="D333" s="109" t="str">
        <f>IF(C333&gt;0,ROUND('DQ Template'!$J$8-C333,ROUND_OFF),"")</f>
        <v/>
      </c>
    </row>
    <row r="334" spans="2:11" x14ac:dyDescent="0.25">
      <c r="B334" s="31">
        <v>2</v>
      </c>
      <c r="C334" s="31">
        <f>'DQ Template'!W9</f>
        <v>0</v>
      </c>
      <c r="D334" s="109" t="str">
        <f>IF(C334&gt;0,ROUND('DQ Template'!$J$8-C334,ROUND_OFF),"")</f>
        <v/>
      </c>
    </row>
    <row r="335" spans="2:11" x14ac:dyDescent="0.25">
      <c r="B335" s="31">
        <v>3</v>
      </c>
      <c r="C335" s="31">
        <f>'DQ Template'!W10</f>
        <v>0</v>
      </c>
      <c r="D335" s="109" t="str">
        <f>IF(C335&gt;0,ROUND('DQ Template'!$J$8-C335,ROUND_OFF),"")</f>
        <v/>
      </c>
    </row>
    <row r="336" spans="2:11" x14ac:dyDescent="0.25">
      <c r="B336" s="31">
        <v>4</v>
      </c>
      <c r="C336" s="31">
        <f>'DQ Template'!W11</f>
        <v>0</v>
      </c>
      <c r="D336" s="109" t="str">
        <f>IF(C336&gt;0,ROUND('DQ Template'!$J$8-C336,ROUND_OFF),"")</f>
        <v/>
      </c>
    </row>
    <row r="337" spans="2:4" x14ac:dyDescent="0.25">
      <c r="B337" s="31">
        <v>5</v>
      </c>
      <c r="C337" s="31">
        <f>'DQ Template'!W12</f>
        <v>0</v>
      </c>
      <c r="D337" s="109" t="str">
        <f>IF(C337&gt;0,ROUND('DQ Template'!$J$8-C337,ROUND_OFF),"")</f>
        <v/>
      </c>
    </row>
    <row r="338" spans="2:4" x14ac:dyDescent="0.25">
      <c r="B338" s="31">
        <v>6</v>
      </c>
      <c r="C338" s="31">
        <f>'DQ Template'!W13</f>
        <v>0</v>
      </c>
      <c r="D338" s="109" t="str">
        <f>IF(C338&gt;0,ROUND('DQ Template'!$J$8-C338,ROUND_OFF),"")</f>
        <v/>
      </c>
    </row>
    <row r="339" spans="2:4" x14ac:dyDescent="0.25">
      <c r="B339" s="31">
        <v>7</v>
      </c>
      <c r="C339" s="31">
        <f>'DQ Template'!W14</f>
        <v>0</v>
      </c>
      <c r="D339" s="109" t="str">
        <f>IF(C339&gt;0,ROUND('DQ Template'!$J$8-C339,ROUND_OFF),"")</f>
        <v/>
      </c>
    </row>
    <row r="340" spans="2:4" x14ac:dyDescent="0.25">
      <c r="B340" s="31">
        <v>8</v>
      </c>
      <c r="C340" s="31">
        <f>'DQ Template'!W15</f>
        <v>0</v>
      </c>
      <c r="D340" s="109" t="str">
        <f>IF(C340&gt;0,ROUND('DQ Template'!$J$8-C340,ROUND_OFF),"")</f>
        <v/>
      </c>
    </row>
    <row r="341" spans="2:4" x14ac:dyDescent="0.25">
      <c r="B341" s="31">
        <v>9</v>
      </c>
      <c r="C341" s="31">
        <f>'DQ Template'!W16</f>
        <v>0</v>
      </c>
      <c r="D341" s="109" t="str">
        <f>IF(C341&gt;0,ROUND('DQ Template'!$J$8-C341,ROUND_OFF),"")</f>
        <v/>
      </c>
    </row>
    <row r="342" spans="2:4" x14ac:dyDescent="0.25">
      <c r="B342" s="31">
        <v>10</v>
      </c>
      <c r="C342" s="31">
        <f>'DQ Template'!W17</f>
        <v>0</v>
      </c>
      <c r="D342" s="109" t="str">
        <f>IF(C342&gt;0,ROUND('DQ Template'!$J$8-C342,ROUND_OFF),"")</f>
        <v/>
      </c>
    </row>
    <row r="343" spans="2:4" x14ac:dyDescent="0.25">
      <c r="B343" s="31">
        <v>11</v>
      </c>
      <c r="C343" s="31">
        <f>'DQ Template'!W18</f>
        <v>0</v>
      </c>
      <c r="D343" s="109" t="str">
        <f>IF(C343&gt;0,ROUND('DQ Template'!$J$8-C343,ROUND_OFF),"")</f>
        <v/>
      </c>
    </row>
    <row r="344" spans="2:4" x14ac:dyDescent="0.25">
      <c r="B344" s="31">
        <v>12</v>
      </c>
      <c r="C344" s="31">
        <f>'DQ Template'!W19</f>
        <v>0</v>
      </c>
      <c r="D344" s="109" t="str">
        <f>IF(C344&gt;0,ROUND('DQ Template'!$J$8-C344,ROUND_OFF),"")</f>
        <v/>
      </c>
    </row>
    <row r="345" spans="2:4" x14ac:dyDescent="0.25">
      <c r="B345" s="31">
        <v>13</v>
      </c>
      <c r="C345" s="31">
        <f>'DQ Template'!W20</f>
        <v>0</v>
      </c>
      <c r="D345" s="109" t="str">
        <f>IF(C345&gt;0,ROUND('DQ Template'!$J$8-C345,ROUND_OFF),"")</f>
        <v/>
      </c>
    </row>
    <row r="346" spans="2:4" x14ac:dyDescent="0.25">
      <c r="B346" s="31">
        <v>14</v>
      </c>
      <c r="C346" s="31">
        <f>'DQ Template'!W21</f>
        <v>0</v>
      </c>
      <c r="D346" s="109" t="str">
        <f>IF(C346&gt;0,ROUND('DQ Template'!$J$8-C346,ROUND_OFF),"")</f>
        <v/>
      </c>
    </row>
    <row r="347" spans="2:4" x14ac:dyDescent="0.25">
      <c r="B347" s="31">
        <v>15</v>
      </c>
      <c r="C347" s="31">
        <f>'DQ Template'!W22</f>
        <v>0</v>
      </c>
      <c r="D347" s="109" t="str">
        <f>IF(C347&gt;0,ROUND('DQ Template'!$J$8-C347,ROUND_OFF),"")</f>
        <v/>
      </c>
    </row>
    <row r="348" spans="2:4" x14ac:dyDescent="0.25">
      <c r="B348" s="31">
        <v>16</v>
      </c>
      <c r="C348" s="31">
        <f>'DQ Template'!W23</f>
        <v>0</v>
      </c>
      <c r="D348" s="109" t="str">
        <f>IF(C348&gt;0,ROUND('DQ Template'!$J$8-C348,ROUND_OFF),"")</f>
        <v/>
      </c>
    </row>
    <row r="349" spans="2:4" x14ac:dyDescent="0.25">
      <c r="B349" s="31">
        <v>17</v>
      </c>
      <c r="C349" s="31">
        <f>'DQ Template'!W24</f>
        <v>0</v>
      </c>
      <c r="D349" s="109" t="str">
        <f>IF(C349&gt;0,ROUND('DQ Template'!$J$8-C349,ROUND_OFF),"")</f>
        <v/>
      </c>
    </row>
    <row r="350" spans="2:4" x14ac:dyDescent="0.25">
      <c r="B350" s="31">
        <v>18</v>
      </c>
      <c r="C350" s="31">
        <f>'DQ Template'!W25</f>
        <v>0</v>
      </c>
      <c r="D350" s="109" t="str">
        <f>IF(C350&gt;0,ROUND('DQ Template'!$J$8-C350,ROUND_OFF),"")</f>
        <v/>
      </c>
    </row>
    <row r="351" spans="2:4" x14ac:dyDescent="0.25">
      <c r="B351" s="31">
        <v>19</v>
      </c>
      <c r="C351" s="31">
        <f>'DQ Template'!W26</f>
        <v>0</v>
      </c>
      <c r="D351" s="109" t="str">
        <f>IF(C351&gt;0,ROUND('DQ Template'!$J$8-C351,ROUND_OFF),"")</f>
        <v/>
      </c>
    </row>
    <row r="352" spans="2:4" x14ac:dyDescent="0.25">
      <c r="B352" s="31">
        <v>20</v>
      </c>
      <c r="C352" s="31">
        <f>'DQ Template'!W27</f>
        <v>0</v>
      </c>
      <c r="D352" s="109" t="str">
        <f>IF(C352&gt;0,ROUND('DQ Template'!$J$8-C352,ROUND_OFF),"")</f>
        <v/>
      </c>
    </row>
    <row r="355" spans="2:4" s="93" customFormat="1" x14ac:dyDescent="0.25">
      <c r="B355" s="93" t="s">
        <v>661</v>
      </c>
    </row>
    <row r="357" spans="2:4" x14ac:dyDescent="0.25">
      <c r="C357" s="31" t="s">
        <v>644</v>
      </c>
    </row>
    <row r="358" spans="2:4" x14ac:dyDescent="0.25">
      <c r="B358" s="31" t="s">
        <v>108</v>
      </c>
      <c r="C358" s="31" t="s">
        <v>653</v>
      </c>
      <c r="D358" s="31" t="s">
        <v>654</v>
      </c>
    </row>
    <row r="359" spans="2:4" x14ac:dyDescent="0.25">
      <c r="B359" s="31">
        <v>1</v>
      </c>
      <c r="C359" s="31">
        <f>'DQ Template'!N8</f>
        <v>0</v>
      </c>
      <c r="D359" s="31">
        <f>'DQ Template'!P8</f>
        <v>0</v>
      </c>
    </row>
    <row r="360" spans="2:4" x14ac:dyDescent="0.25">
      <c r="B360" s="31">
        <v>2</v>
      </c>
      <c r="C360" s="31">
        <f>'DQ Template'!N9</f>
        <v>0</v>
      </c>
      <c r="D360" s="31">
        <f>'DQ Template'!P9</f>
        <v>0</v>
      </c>
    </row>
    <row r="361" spans="2:4" x14ac:dyDescent="0.25">
      <c r="B361" s="31">
        <v>3</v>
      </c>
      <c r="C361" s="31">
        <f>'DQ Template'!N10</f>
        <v>0</v>
      </c>
      <c r="D361" s="31">
        <f>'DQ Template'!P10</f>
        <v>0</v>
      </c>
    </row>
    <row r="362" spans="2:4" x14ac:dyDescent="0.25">
      <c r="B362" s="31">
        <v>4</v>
      </c>
      <c r="C362" s="31">
        <f>'DQ Template'!N11</f>
        <v>0</v>
      </c>
      <c r="D362" s="31">
        <f>'DQ Template'!P11</f>
        <v>0</v>
      </c>
    </row>
    <row r="363" spans="2:4" x14ac:dyDescent="0.25">
      <c r="B363" s="31">
        <v>5</v>
      </c>
      <c r="C363" s="31">
        <f>'DQ Template'!N12</f>
        <v>0</v>
      </c>
      <c r="D363" s="31">
        <f>'DQ Template'!P12</f>
        <v>0</v>
      </c>
    </row>
    <row r="364" spans="2:4" x14ac:dyDescent="0.25">
      <c r="B364" s="31">
        <v>6</v>
      </c>
      <c r="C364" s="31">
        <f>'DQ Template'!N13</f>
        <v>0</v>
      </c>
      <c r="D364" s="31">
        <f>'DQ Template'!P13</f>
        <v>0</v>
      </c>
    </row>
    <row r="365" spans="2:4" x14ac:dyDescent="0.25">
      <c r="B365" s="31">
        <v>7</v>
      </c>
      <c r="C365" s="31">
        <f>'DQ Template'!N14</f>
        <v>0</v>
      </c>
      <c r="D365" s="31">
        <f>'DQ Template'!P14</f>
        <v>0</v>
      </c>
    </row>
    <row r="366" spans="2:4" x14ac:dyDescent="0.25">
      <c r="B366" s="31">
        <v>8</v>
      </c>
      <c r="C366" s="31">
        <f>'DQ Template'!N15</f>
        <v>0</v>
      </c>
      <c r="D366" s="31">
        <f>'DQ Template'!P15</f>
        <v>0</v>
      </c>
    </row>
    <row r="367" spans="2:4" x14ac:dyDescent="0.25">
      <c r="B367" s="31">
        <v>9</v>
      </c>
      <c r="C367" s="31">
        <f>'DQ Template'!N16</f>
        <v>0</v>
      </c>
      <c r="D367" s="31">
        <f>'DQ Template'!P16</f>
        <v>0</v>
      </c>
    </row>
    <row r="368" spans="2:4" x14ac:dyDescent="0.25">
      <c r="B368" s="31">
        <v>10</v>
      </c>
      <c r="C368" s="31">
        <f>'DQ Template'!N17</f>
        <v>0</v>
      </c>
      <c r="D368" s="31">
        <f>'DQ Template'!P17</f>
        <v>0</v>
      </c>
    </row>
    <row r="369" spans="2:4" x14ac:dyDescent="0.25">
      <c r="B369" s="31">
        <v>11</v>
      </c>
      <c r="C369" s="31">
        <f>'DQ Template'!N18</f>
        <v>0</v>
      </c>
      <c r="D369" s="31">
        <f>'DQ Template'!P18</f>
        <v>0</v>
      </c>
    </row>
    <row r="370" spans="2:4" x14ac:dyDescent="0.25">
      <c r="B370" s="31">
        <v>12</v>
      </c>
      <c r="C370" s="31">
        <f>'DQ Template'!N19</f>
        <v>0</v>
      </c>
      <c r="D370" s="31">
        <f>'DQ Template'!P19</f>
        <v>0</v>
      </c>
    </row>
    <row r="371" spans="2:4" x14ac:dyDescent="0.25">
      <c r="B371" s="31">
        <v>13</v>
      </c>
      <c r="C371" s="31">
        <f>'DQ Template'!N20</f>
        <v>0</v>
      </c>
      <c r="D371" s="31">
        <f>'DQ Template'!P20</f>
        <v>0</v>
      </c>
    </row>
    <row r="372" spans="2:4" x14ac:dyDescent="0.25">
      <c r="B372" s="31">
        <v>14</v>
      </c>
      <c r="C372" s="31">
        <f>'DQ Template'!N21</f>
        <v>0</v>
      </c>
      <c r="D372" s="31">
        <f>'DQ Template'!P21</f>
        <v>0</v>
      </c>
    </row>
    <row r="373" spans="2:4" x14ac:dyDescent="0.25">
      <c r="B373" s="31">
        <v>15</v>
      </c>
      <c r="C373" s="31">
        <f>'DQ Template'!N22</f>
        <v>0</v>
      </c>
      <c r="D373" s="31">
        <f>'DQ Template'!P22</f>
        <v>0</v>
      </c>
    </row>
    <row r="374" spans="2:4" x14ac:dyDescent="0.25">
      <c r="B374" s="31">
        <v>16</v>
      </c>
      <c r="C374" s="31">
        <f>'DQ Template'!N23</f>
        <v>0</v>
      </c>
      <c r="D374" s="31">
        <f>'DQ Template'!P23</f>
        <v>0</v>
      </c>
    </row>
    <row r="375" spans="2:4" x14ac:dyDescent="0.25">
      <c r="B375" s="31">
        <v>17</v>
      </c>
      <c r="C375" s="31">
        <f>'DQ Template'!N24</f>
        <v>0</v>
      </c>
      <c r="D375" s="31">
        <f>'DQ Template'!P24</f>
        <v>0</v>
      </c>
    </row>
    <row r="376" spans="2:4" x14ac:dyDescent="0.25">
      <c r="B376" s="31">
        <v>18</v>
      </c>
      <c r="C376" s="31">
        <f>'DQ Template'!N25</f>
        <v>0</v>
      </c>
      <c r="D376" s="31">
        <f>'DQ Template'!P25</f>
        <v>0</v>
      </c>
    </row>
    <row r="377" spans="2:4" x14ac:dyDescent="0.25">
      <c r="B377" s="31">
        <v>19</v>
      </c>
      <c r="C377" s="31">
        <f>'DQ Template'!N26</f>
        <v>0</v>
      </c>
      <c r="D377" s="31">
        <f>'DQ Template'!P26</f>
        <v>0</v>
      </c>
    </row>
    <row r="378" spans="2:4" x14ac:dyDescent="0.25">
      <c r="B378" s="31">
        <v>20</v>
      </c>
      <c r="C378" s="31">
        <f>'DQ Template'!N27</f>
        <v>0</v>
      </c>
      <c r="D378" s="31">
        <f>'DQ Template'!P27</f>
        <v>0</v>
      </c>
    </row>
    <row r="380" spans="2:4" x14ac:dyDescent="0.25">
      <c r="C380" s="31" t="s">
        <v>662</v>
      </c>
    </row>
    <row r="381" spans="2:4" x14ac:dyDescent="0.25">
      <c r="B381" s="31" t="s">
        <v>108</v>
      </c>
      <c r="C381" s="31" t="s">
        <v>653</v>
      </c>
    </row>
    <row r="382" spans="2:4" x14ac:dyDescent="0.25">
      <c r="B382" s="31">
        <v>1</v>
      </c>
    </row>
    <row r="383" spans="2:4" x14ac:dyDescent="0.25">
      <c r="B383" s="31">
        <v>2</v>
      </c>
      <c r="C383" s="31" t="b">
        <f t="shared" ref="C383:C401" si="46">IF(C360&lt;&gt;0, C360=D359, TRUE)</f>
        <v>1</v>
      </c>
    </row>
    <row r="384" spans="2:4" x14ac:dyDescent="0.25">
      <c r="B384" s="31">
        <v>3</v>
      </c>
      <c r="C384" s="31" t="b">
        <f t="shared" si="46"/>
        <v>1</v>
      </c>
    </row>
    <row r="385" spans="2:3" x14ac:dyDescent="0.25">
      <c r="B385" s="31">
        <v>4</v>
      </c>
      <c r="C385" s="31" t="b">
        <f t="shared" si="46"/>
        <v>1</v>
      </c>
    </row>
    <row r="386" spans="2:3" x14ac:dyDescent="0.25">
      <c r="B386" s="31">
        <v>5</v>
      </c>
      <c r="C386" s="31" t="b">
        <f t="shared" si="46"/>
        <v>1</v>
      </c>
    </row>
    <row r="387" spans="2:3" x14ac:dyDescent="0.25">
      <c r="B387" s="31">
        <v>6</v>
      </c>
      <c r="C387" s="31" t="b">
        <f t="shared" si="46"/>
        <v>1</v>
      </c>
    </row>
    <row r="388" spans="2:3" x14ac:dyDescent="0.25">
      <c r="B388" s="31">
        <v>7</v>
      </c>
      <c r="C388" s="31" t="b">
        <f>IF(C365&lt;&gt;0, C365=D364, TRUE)</f>
        <v>1</v>
      </c>
    </row>
    <row r="389" spans="2:3" x14ac:dyDescent="0.25">
      <c r="B389" s="31">
        <v>8</v>
      </c>
      <c r="C389" s="31" t="b">
        <f t="shared" si="46"/>
        <v>1</v>
      </c>
    </row>
    <row r="390" spans="2:3" x14ac:dyDescent="0.25">
      <c r="B390" s="31">
        <v>9</v>
      </c>
      <c r="C390" s="31" t="b">
        <f t="shared" si="46"/>
        <v>1</v>
      </c>
    </row>
    <row r="391" spans="2:3" x14ac:dyDescent="0.25">
      <c r="B391" s="31">
        <v>10</v>
      </c>
      <c r="C391" s="31" t="b">
        <f t="shared" si="46"/>
        <v>1</v>
      </c>
    </row>
    <row r="392" spans="2:3" x14ac:dyDescent="0.25">
      <c r="B392" s="31">
        <v>11</v>
      </c>
      <c r="C392" s="31" t="b">
        <f t="shared" si="46"/>
        <v>1</v>
      </c>
    </row>
    <row r="393" spans="2:3" x14ac:dyDescent="0.25">
      <c r="B393" s="31">
        <v>12</v>
      </c>
      <c r="C393" s="31" t="b">
        <f t="shared" si="46"/>
        <v>1</v>
      </c>
    </row>
    <row r="394" spans="2:3" x14ac:dyDescent="0.25">
      <c r="B394" s="31">
        <v>13</v>
      </c>
      <c r="C394" s="31" t="b">
        <f t="shared" si="46"/>
        <v>1</v>
      </c>
    </row>
    <row r="395" spans="2:3" x14ac:dyDescent="0.25">
      <c r="B395" s="31">
        <v>14</v>
      </c>
      <c r="C395" s="31" t="b">
        <f t="shared" si="46"/>
        <v>1</v>
      </c>
    </row>
    <row r="396" spans="2:3" x14ac:dyDescent="0.25">
      <c r="B396" s="31">
        <v>15</v>
      </c>
      <c r="C396" s="31" t="b">
        <f t="shared" si="46"/>
        <v>1</v>
      </c>
    </row>
    <row r="397" spans="2:3" x14ac:dyDescent="0.25">
      <c r="B397" s="31">
        <v>16</v>
      </c>
      <c r="C397" s="31" t="b">
        <f t="shared" si="46"/>
        <v>1</v>
      </c>
    </row>
    <row r="398" spans="2:3" x14ac:dyDescent="0.25">
      <c r="B398" s="31">
        <v>17</v>
      </c>
      <c r="C398" s="31" t="b">
        <f t="shared" si="46"/>
        <v>1</v>
      </c>
    </row>
    <row r="399" spans="2:3" x14ac:dyDescent="0.25">
      <c r="B399" s="31">
        <v>18</v>
      </c>
      <c r="C399" s="31" t="b">
        <f t="shared" si="46"/>
        <v>1</v>
      </c>
    </row>
    <row r="400" spans="2:3" x14ac:dyDescent="0.25">
      <c r="B400" s="31">
        <v>19</v>
      </c>
      <c r="C400" s="31" t="b">
        <f t="shared" si="46"/>
        <v>1</v>
      </c>
    </row>
    <row r="401" spans="2:3" x14ac:dyDescent="0.25">
      <c r="B401" s="31">
        <v>20</v>
      </c>
      <c r="C401" s="31" t="b">
        <f t="shared" si="46"/>
        <v>1</v>
      </c>
    </row>
  </sheetData>
  <phoneticPr fontId="5" type="noConversion"/>
  <conditionalFormatting sqref="C243 E243 G243 C246 E246 C249 E249">
    <cfRule type="cellIs" dxfId="16" priority="8" operator="equal">
      <formula>TRUE</formula>
    </cfRule>
    <cfRule type="cellIs" dxfId="15" priority="9" operator="equal">
      <formula>FALSE</formula>
    </cfRule>
  </conditionalFormatting>
  <conditionalFormatting sqref="C252">
    <cfRule type="cellIs" dxfId="14" priority="1" operator="equal">
      <formula>TRUE</formula>
    </cfRule>
    <cfRule type="cellIs" dxfId="13" priority="2" operator="equal">
      <formula>FALSE</formula>
    </cfRule>
  </conditionalFormatting>
  <conditionalFormatting sqref="C383:C401">
    <cfRule type="cellIs" dxfId="12" priority="3" operator="equal">
      <formula>FALSE</formula>
    </cfRule>
  </conditionalFormatting>
  <conditionalFormatting sqref="C258:F277">
    <cfRule type="cellIs" dxfId="11" priority="12" operator="lessThan">
      <formula>0</formula>
    </cfRule>
  </conditionalFormatting>
  <conditionalFormatting sqref="C333:I352">
    <cfRule type="cellIs" dxfId="10" priority="7" operator="lessThan">
      <formula>0</formula>
    </cfRule>
  </conditionalFormatting>
  <conditionalFormatting sqref="H307:H326">
    <cfRule type="cellIs" dxfId="9" priority="6" operator="equal">
      <formula>FALSE</formula>
    </cfRule>
  </conditionalFormatting>
  <conditionalFormatting sqref="I258:L277">
    <cfRule type="cellIs" dxfId="8" priority="11" operator="lessThan">
      <formula>0</formula>
    </cfRule>
  </conditionalFormatting>
  <conditionalFormatting sqref="I280:L280">
    <cfRule type="cellIs" dxfId="7" priority="13" operator="notEqual">
      <formula>0</formula>
    </cfRule>
  </conditionalFormatting>
  <conditionalFormatting sqref="I355:L355">
    <cfRule type="cellIs" dxfId="6" priority="4" operator="notEqual">
      <formula>0</formula>
    </cfRule>
  </conditionalFormatting>
  <conditionalFormatting sqref="K308:K326">
    <cfRule type="cellIs" dxfId="5" priority="5" operator="equal">
      <formula>FALSE</formula>
    </cfRule>
  </conditionalFormatting>
  <conditionalFormatting sqref="O258:R277">
    <cfRule type="cellIs" dxfId="4" priority="10"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271F-554B-4CB6-A2E9-4A44A441B59F}">
  <sheetPr>
    <tabColor theme="2"/>
  </sheetPr>
  <dimension ref="B1:V63"/>
  <sheetViews>
    <sheetView showGridLines="0" zoomScaleNormal="100" workbookViewId="0">
      <selection activeCell="H55" sqref="H55"/>
    </sheetView>
  </sheetViews>
  <sheetFormatPr defaultColWidth="0" defaultRowHeight="15.75" zeroHeight="1" outlineLevelRow="1" x14ac:dyDescent="0.25"/>
  <cols>
    <col min="1" max="1" width="1.42578125" style="31" customWidth="1"/>
    <col min="2" max="2" width="4.42578125" style="169" bestFit="1" customWidth="1"/>
    <col min="3" max="3" width="1.42578125" style="31" customWidth="1"/>
    <col min="4" max="4" width="39.7109375" style="31" customWidth="1"/>
    <col min="5" max="5" width="33.85546875" style="31" customWidth="1"/>
    <col min="6" max="10" width="18.5703125" style="31" customWidth="1"/>
    <col min="11" max="11" width="4.140625" style="31" customWidth="1"/>
    <col min="12" max="12" width="4.42578125" style="31" customWidth="1"/>
    <col min="13" max="13" width="35.28515625" style="31" customWidth="1"/>
    <col min="14" max="14" width="42.140625" style="31" bestFit="1" customWidth="1"/>
    <col min="15" max="21" width="8.85546875" style="31" customWidth="1"/>
    <col min="22" max="22" width="0" style="31" hidden="1" customWidth="1"/>
    <col min="23" max="16384" width="0" style="31" hidden="1"/>
  </cols>
  <sheetData>
    <row r="1" spans="2:14" ht="15" customHeight="1" x14ac:dyDescent="0.25"/>
    <row r="2" spans="2:14" ht="15" customHeight="1" x14ac:dyDescent="0.25">
      <c r="B2" s="184" t="s">
        <v>663</v>
      </c>
      <c r="D2" s="80" t="s">
        <v>664</v>
      </c>
      <c r="E2" s="230" t="s">
        <v>165</v>
      </c>
      <c r="F2" s="112">
        <f>+INDEX(References!C7:C16,MATCH(E2,References!B7:B16,0))</f>
        <v>91.60123456790123</v>
      </c>
      <c r="G2" s="81"/>
      <c r="H2" s="81"/>
      <c r="I2" s="81"/>
    </row>
    <row r="3" spans="2:14" s="32" customFormat="1" ht="15" customHeight="1" thickBot="1" x14ac:dyDescent="0.3">
      <c r="B3" s="170"/>
      <c r="D3" s="82"/>
      <c r="E3" s="31"/>
      <c r="F3" s="83"/>
      <c r="G3" s="84"/>
      <c r="H3" s="84"/>
      <c r="I3" s="84"/>
    </row>
    <row r="4" spans="2:14" s="32" customFormat="1" ht="15" customHeight="1" thickBot="1" x14ac:dyDescent="0.3">
      <c r="B4" s="171"/>
      <c r="D4" s="289" t="s">
        <v>665</v>
      </c>
      <c r="E4" s="290"/>
      <c r="F4" s="291"/>
      <c r="G4" s="84"/>
      <c r="H4" s="84"/>
      <c r="I4" s="84"/>
      <c r="L4" s="330" t="s">
        <v>666</v>
      </c>
      <c r="M4" s="331"/>
      <c r="N4" s="332"/>
    </row>
    <row r="5" spans="2:14" s="32" customFormat="1" ht="15" customHeight="1" thickBot="1" x14ac:dyDescent="0.3">
      <c r="B5" s="184" t="s">
        <v>667</v>
      </c>
      <c r="D5" s="133" t="s">
        <v>668</v>
      </c>
      <c r="E5" s="157" t="s">
        <v>542</v>
      </c>
      <c r="F5" s="134">
        <f>+IF(F23="Alternative Fuel 1",F26,0)+IF(G23="Alternative Fuel 2",G26,0)+IF(H23="Alternative Fuel 3",H26,0)+IF(I23="Alternative Fuel 4",I26,0)</f>
        <v>0</v>
      </c>
      <c r="G5" s="84"/>
      <c r="H5" s="84"/>
      <c r="I5" s="84"/>
      <c r="L5" s="179" t="s">
        <v>116</v>
      </c>
      <c r="M5" s="164" t="s">
        <v>3</v>
      </c>
      <c r="N5" s="180" t="s">
        <v>669</v>
      </c>
    </row>
    <row r="6" spans="2:14" s="32" customFormat="1" ht="15" customHeight="1" x14ac:dyDescent="0.25">
      <c r="B6" s="184" t="s">
        <v>667</v>
      </c>
      <c r="D6" s="135" t="s">
        <v>670</v>
      </c>
      <c r="E6" s="157" t="s">
        <v>542</v>
      </c>
      <c r="F6" s="136">
        <f>SUM(Calculations!D16:G16)</f>
        <v>0</v>
      </c>
      <c r="G6" s="84"/>
      <c r="H6" s="84"/>
      <c r="I6" s="84"/>
      <c r="L6" s="245" t="s">
        <v>671</v>
      </c>
      <c r="M6" s="246" t="s">
        <v>672</v>
      </c>
      <c r="N6" s="247" t="s">
        <v>721</v>
      </c>
    </row>
    <row r="7" spans="2:14" s="32" customFormat="1" ht="15" customHeight="1" x14ac:dyDescent="0.25">
      <c r="B7" s="184" t="s">
        <v>673</v>
      </c>
      <c r="D7" s="165" t="s">
        <v>674</v>
      </c>
      <c r="E7" s="166" t="s">
        <v>675</v>
      </c>
      <c r="F7" s="167">
        <f>J28</f>
        <v>0</v>
      </c>
      <c r="G7" s="84"/>
      <c r="H7" s="84"/>
      <c r="I7" s="84"/>
      <c r="L7" s="181" t="s">
        <v>676</v>
      </c>
      <c r="M7" s="174" t="s">
        <v>677</v>
      </c>
      <c r="N7" s="161" t="s">
        <v>721</v>
      </c>
    </row>
    <row r="8" spans="2:14" s="32" customFormat="1" ht="15" customHeight="1" x14ac:dyDescent="0.25">
      <c r="B8" s="184" t="s">
        <v>678</v>
      </c>
      <c r="D8" s="148" t="s">
        <v>679</v>
      </c>
      <c r="E8" s="158" t="s">
        <v>675</v>
      </c>
      <c r="F8" s="168">
        <f>J29</f>
        <v>0</v>
      </c>
      <c r="G8" s="116"/>
      <c r="H8" s="84"/>
      <c r="I8" s="84"/>
      <c r="L8" s="181" t="s">
        <v>667</v>
      </c>
      <c r="M8" s="174" t="s">
        <v>680</v>
      </c>
      <c r="N8" s="162" t="s">
        <v>721</v>
      </c>
    </row>
    <row r="9" spans="2:14" s="32" customFormat="1" ht="15" customHeight="1" x14ac:dyDescent="0.25">
      <c r="B9" s="184" t="s">
        <v>681</v>
      </c>
      <c r="D9" s="165" t="s">
        <v>714</v>
      </c>
      <c r="E9" s="166" t="s">
        <v>717</v>
      </c>
      <c r="F9" s="257">
        <f>EDATE(MAX('DQ Template'!$O$8:$O$27),24)</f>
        <v>731</v>
      </c>
      <c r="G9" s="116"/>
      <c r="H9" s="84"/>
      <c r="I9" s="84"/>
      <c r="L9" s="182" t="s">
        <v>682</v>
      </c>
      <c r="M9" s="175" t="s">
        <v>683</v>
      </c>
      <c r="N9" s="163" t="s">
        <v>722</v>
      </c>
    </row>
    <row r="10" spans="2:14" s="32" customFormat="1" ht="15" customHeight="1" x14ac:dyDescent="0.25">
      <c r="B10" s="184" t="s">
        <v>681</v>
      </c>
      <c r="D10" s="148" t="s">
        <v>715</v>
      </c>
      <c r="E10" s="158" t="s">
        <v>716</v>
      </c>
      <c r="F10" s="258">
        <f>EDATE(DATE(YEAR(MAX('DQ Template'!$O$8:$O$27)),12,31),36)</f>
        <v>1461</v>
      </c>
      <c r="G10" s="116"/>
      <c r="H10" s="84"/>
      <c r="I10" s="84"/>
      <c r="L10" s="183" t="s">
        <v>673</v>
      </c>
      <c r="M10" s="176" t="s">
        <v>684</v>
      </c>
      <c r="N10" s="173" t="s">
        <v>723</v>
      </c>
    </row>
    <row r="11" spans="2:14" s="32" customFormat="1" ht="15" customHeight="1" x14ac:dyDescent="0.25">
      <c r="B11" s="172"/>
      <c r="D11" s="82"/>
      <c r="E11" s="63"/>
      <c r="F11" s="114"/>
      <c r="G11" s="84"/>
      <c r="H11" s="186"/>
      <c r="I11" s="84"/>
      <c r="L11" s="182" t="s">
        <v>678</v>
      </c>
      <c r="M11" s="175" t="s">
        <v>685</v>
      </c>
      <c r="N11" s="163" t="s">
        <v>724</v>
      </c>
    </row>
    <row r="12" spans="2:14" s="32" customFormat="1" ht="15" customHeight="1" thickBot="1" x14ac:dyDescent="0.3">
      <c r="B12" s="170"/>
      <c r="D12" s="82"/>
      <c r="E12" s="63"/>
      <c r="F12" s="114"/>
      <c r="G12" s="84"/>
      <c r="H12" s="84"/>
      <c r="I12" s="84"/>
      <c r="L12" s="183" t="s">
        <v>686</v>
      </c>
      <c r="M12" s="176" t="s">
        <v>687</v>
      </c>
      <c r="N12" s="163" t="s">
        <v>725</v>
      </c>
    </row>
    <row r="13" spans="2:14" s="32" customFormat="1" ht="15" customHeight="1" thickBot="1" x14ac:dyDescent="0.3">
      <c r="B13" s="171"/>
      <c r="D13" s="289" t="str">
        <f>IF('DQ Template'!$S$5="Total fuel consumption while at sea and in port","At Sea and In Port",IF('DQ Template'!$S$5="Total fuel consumption while at sea","At Sea",0))&amp;" Voyage Info"</f>
        <v>At Sea and In Port Voyage Info</v>
      </c>
      <c r="E13" s="290"/>
      <c r="F13" s="291"/>
      <c r="G13" s="84"/>
      <c r="H13" s="84"/>
      <c r="I13" s="84"/>
      <c r="L13" s="240" t="s">
        <v>690</v>
      </c>
      <c r="M13" s="177" t="s">
        <v>691</v>
      </c>
      <c r="N13" s="163" t="s">
        <v>726</v>
      </c>
    </row>
    <row r="14" spans="2:14" s="32" customFormat="1" ht="15" customHeight="1" x14ac:dyDescent="0.25">
      <c r="B14" s="184" t="s">
        <v>671</v>
      </c>
      <c r="D14" s="252" t="s">
        <v>688</v>
      </c>
      <c r="E14" s="253" t="s">
        <v>689</v>
      </c>
      <c r="F14" s="254">
        <f>J24</f>
        <v>0</v>
      </c>
      <c r="G14" s="113"/>
      <c r="H14" s="84"/>
      <c r="I14" s="84"/>
      <c r="L14" s="242" t="s">
        <v>681</v>
      </c>
      <c r="M14" s="243" t="s">
        <v>693</v>
      </c>
      <c r="N14" s="244" t="s">
        <v>727</v>
      </c>
    </row>
    <row r="15" spans="2:14" s="32" customFormat="1" ht="15" customHeight="1" thickBot="1" x14ac:dyDescent="0.3">
      <c r="B15" s="184" t="s">
        <v>686</v>
      </c>
      <c r="D15" s="133" t="s">
        <v>692</v>
      </c>
      <c r="E15" s="157" t="str">
        <f>IF('DQ Template'!$K$8="", "Transport work", IF('DQ Template'!$K$8="Twenty-foot equivalent unit", "TEU - nm", 'DQ Template'!$K$8 &amp; " - nm"))</f>
        <v>Transport work</v>
      </c>
      <c r="F15" s="134" t="e">
        <f>J30</f>
        <v>#DIV/0!</v>
      </c>
      <c r="G15" s="84"/>
      <c r="H15" s="84"/>
      <c r="I15" s="84"/>
      <c r="L15" s="241" t="s">
        <v>663</v>
      </c>
      <c r="M15" s="178" t="s">
        <v>695</v>
      </c>
      <c r="N15" s="248" t="s">
        <v>728</v>
      </c>
    </row>
    <row r="16" spans="2:14" s="32" customFormat="1" ht="15" customHeight="1" x14ac:dyDescent="0.25">
      <c r="B16" s="184" t="s">
        <v>690</v>
      </c>
      <c r="D16" s="133" t="s">
        <v>694</v>
      </c>
      <c r="E16" s="157" t="str">
        <f>IF('DQ Template'!$K$8="", "gCO2eq/transport work", IF('DQ Template'!$K$8="Twenty-foot equivalent unit", "gCO2eq/TEU - nm", "gCO2eq/" &amp; 'DQ Template'!$K$8 &amp; " - nm"))</f>
        <v>gCO2eq/transport work</v>
      </c>
      <c r="F16" s="134">
        <f>IFERROR((F7*1000000)/F15,0)</f>
        <v>0</v>
      </c>
      <c r="G16" s="84"/>
      <c r="H16" s="84"/>
    </row>
    <row r="17" spans="2:22" s="32" customFormat="1" ht="15" customHeight="1" x14ac:dyDescent="0.25">
      <c r="B17" s="184" t="s">
        <v>671</v>
      </c>
      <c r="D17" s="140" t="s">
        <v>696</v>
      </c>
      <c r="E17" s="166" t="s">
        <v>675</v>
      </c>
      <c r="F17" s="141">
        <f>H24</f>
        <v>0</v>
      </c>
      <c r="G17" s="113"/>
      <c r="H17" s="84"/>
      <c r="I17" s="84"/>
      <c r="M17" s="156"/>
      <c r="N17" s="156"/>
    </row>
    <row r="18" spans="2:22" s="32" customFormat="1" ht="15" customHeight="1" x14ac:dyDescent="0.25">
      <c r="B18" s="184" t="s">
        <v>686</v>
      </c>
      <c r="D18" s="133" t="s">
        <v>697</v>
      </c>
      <c r="E18" s="157" t="str">
        <f>IF('DQ Template'!$K$8="", "Transport work", IF('DQ Template'!$K$8="Twenty-foot equivalent unit", "TEU - nm", 'DQ Template'!$K$8 &amp; " - nm"))</f>
        <v>Transport work</v>
      </c>
      <c r="F18" s="134" t="e">
        <f>H30</f>
        <v>#DIV/0!</v>
      </c>
      <c r="G18" s="84"/>
      <c r="H18" s="84"/>
      <c r="I18" s="84"/>
      <c r="M18" s="156"/>
      <c r="N18" s="156"/>
    </row>
    <row r="19" spans="2:22" s="32" customFormat="1" ht="15" customHeight="1" thickBot="1" x14ac:dyDescent="0.3">
      <c r="B19" s="184" t="s">
        <v>690</v>
      </c>
      <c r="D19" s="138" t="s">
        <v>698</v>
      </c>
      <c r="E19" s="160" t="str">
        <f>IF('DQ Template'!$K$8="", "gCO2eq/transport work", IF('DQ Template'!$K$8="Twenty-foot equivalent unit", "gCO2eq/TEU - nm", "gCO2eq/" &amp; 'DQ Template'!$K$8 &amp; " - nm"))</f>
        <v>gCO2eq/transport work</v>
      </c>
      <c r="F19" s="139" t="e">
        <f>(H28*1000000)/H30</f>
        <v>#DIV/0!</v>
      </c>
      <c r="G19" s="84"/>
      <c r="H19" s="84"/>
      <c r="I19" s="84"/>
      <c r="M19" s="156"/>
      <c r="N19" s="156"/>
    </row>
    <row r="20" spans="2:22" s="32" customFormat="1" ht="15" customHeight="1" x14ac:dyDescent="0.25">
      <c r="B20" s="172"/>
      <c r="D20" s="82"/>
      <c r="E20" s="31"/>
      <c r="F20" s="83"/>
      <c r="G20" s="84"/>
      <c r="H20" s="84"/>
      <c r="I20" s="84"/>
      <c r="M20" s="156"/>
      <c r="N20" s="156"/>
    </row>
    <row r="21" spans="2:22" s="32" customFormat="1" ht="15" customHeight="1" thickBot="1" x14ac:dyDescent="0.3">
      <c r="B21" s="170"/>
      <c r="D21" s="82"/>
      <c r="E21" s="31"/>
      <c r="F21" s="83"/>
      <c r="G21" s="84"/>
      <c r="H21" s="84"/>
      <c r="I21" s="84"/>
    </row>
    <row r="22" spans="2:22" s="32" customFormat="1" ht="15" customHeight="1" x14ac:dyDescent="0.25">
      <c r="B22" s="170"/>
      <c r="D22" s="308" t="str">
        <f>IF('DQ Template'!$S$5="Total fuel consumption while at sea and in port","At Sea and In Port",IF('DQ Template'!$S$5="Total fuel consumption while at sea","At Sea",0))&amp;" Voyage Calculations"</f>
        <v>At Sea and In Port Voyage Calculations</v>
      </c>
      <c r="E22" s="309"/>
      <c r="F22" s="309"/>
      <c r="G22" s="309"/>
      <c r="H22" s="309"/>
      <c r="I22" s="309"/>
      <c r="J22" s="310"/>
      <c r="K22" s="110"/>
      <c r="P22" s="110"/>
      <c r="Q22" s="110"/>
      <c r="R22" s="110"/>
      <c r="S22" s="110"/>
      <c r="T22" s="110"/>
      <c r="U22" s="110"/>
      <c r="V22" s="111"/>
    </row>
    <row r="23" spans="2:22" s="32" customFormat="1" ht="15" customHeight="1" thickBot="1" x14ac:dyDescent="0.3">
      <c r="B23" s="171"/>
      <c r="D23" s="123" t="s">
        <v>47</v>
      </c>
      <c r="E23" s="251" t="s">
        <v>135</v>
      </c>
      <c r="F23" s="125" t="str">
        <f>+'DQ Template'!S6</f>
        <v>N/A</v>
      </c>
      <c r="G23" s="125" t="str">
        <f>+'DQ Template'!T6</f>
        <v>N/A</v>
      </c>
      <c r="H23" s="125" t="str">
        <f>+'DQ Template'!U6</f>
        <v>N/A</v>
      </c>
      <c r="I23" s="125" t="str">
        <f>+'DQ Template'!V6</f>
        <v>N/A</v>
      </c>
      <c r="J23" s="124" t="s">
        <v>599</v>
      </c>
    </row>
    <row r="24" spans="2:22" s="32" customFormat="1" ht="15" customHeight="1" x14ac:dyDescent="0.25">
      <c r="B24" s="184" t="s">
        <v>671</v>
      </c>
      <c r="D24" s="252" t="s">
        <v>699</v>
      </c>
      <c r="E24" s="253" t="s">
        <v>689</v>
      </c>
      <c r="F24" s="255">
        <f>+SUM('DQ Template'!S8:S27)</f>
        <v>0</v>
      </c>
      <c r="G24" s="255">
        <f>+SUM('DQ Template'!T8:T27)</f>
        <v>0</v>
      </c>
      <c r="H24" s="255">
        <f>+SUM('DQ Template'!U8:U27)</f>
        <v>0</v>
      </c>
      <c r="I24" s="256">
        <f>+SUM('DQ Template'!V8:V27)</f>
        <v>0</v>
      </c>
      <c r="J24" s="142">
        <f>SUM(F24:I24)</f>
        <v>0</v>
      </c>
    </row>
    <row r="25" spans="2:22" s="32" customFormat="1" ht="15" customHeight="1" x14ac:dyDescent="0.25">
      <c r="B25" s="184" t="s">
        <v>676</v>
      </c>
      <c r="D25" s="133" t="s">
        <v>82</v>
      </c>
      <c r="E25" s="157" t="s">
        <v>700</v>
      </c>
      <c r="F25" s="143">
        <f>Calculations!$G6</f>
        <v>0</v>
      </c>
      <c r="G25" s="143">
        <f>Calculations!G7</f>
        <v>0</v>
      </c>
      <c r="H25" s="143">
        <f>Calculations!G8</f>
        <v>0</v>
      </c>
      <c r="I25" s="144">
        <f>Calculations!G9</f>
        <v>0</v>
      </c>
      <c r="J25" s="145">
        <v>0</v>
      </c>
    </row>
    <row r="26" spans="2:22" s="32" customFormat="1" ht="15" customHeight="1" x14ac:dyDescent="0.25">
      <c r="B26" s="184" t="s">
        <v>667</v>
      </c>
      <c r="D26" s="133" t="s">
        <v>635</v>
      </c>
      <c r="E26" s="157" t="s">
        <v>542</v>
      </c>
      <c r="F26" s="146">
        <f>F25*F24</f>
        <v>0</v>
      </c>
      <c r="G26" s="146">
        <f t="shared" ref="G26:I26" si="0">G25*G24</f>
        <v>0</v>
      </c>
      <c r="H26" s="146">
        <f t="shared" si="0"/>
        <v>0</v>
      </c>
      <c r="I26" s="147">
        <f t="shared" si="0"/>
        <v>0</v>
      </c>
      <c r="J26" s="145">
        <f>SUM(F26:I26)</f>
        <v>0</v>
      </c>
    </row>
    <row r="27" spans="2:22" s="32" customFormat="1" ht="15" customHeight="1" x14ac:dyDescent="0.25">
      <c r="B27" s="184" t="s">
        <v>682</v>
      </c>
      <c r="D27" s="148" t="s">
        <v>701</v>
      </c>
      <c r="E27" s="158" t="s">
        <v>593</v>
      </c>
      <c r="F27" s="149">
        <f>Calculations!J6</f>
        <v>0</v>
      </c>
      <c r="G27" s="149">
        <f>Calculations!J7</f>
        <v>0</v>
      </c>
      <c r="H27" s="149">
        <f>Calculations!J8</f>
        <v>0</v>
      </c>
      <c r="I27" s="150">
        <f>Calculations!J9</f>
        <v>0</v>
      </c>
      <c r="J27" s="151">
        <v>0</v>
      </c>
    </row>
    <row r="28" spans="2:22" s="32" customFormat="1" ht="15" customHeight="1" x14ac:dyDescent="0.25">
      <c r="B28" s="184" t="s">
        <v>673</v>
      </c>
      <c r="D28" s="137" t="s">
        <v>702</v>
      </c>
      <c r="E28" s="159" t="s">
        <v>675</v>
      </c>
      <c r="F28" s="152">
        <f>F26*F27</f>
        <v>0</v>
      </c>
      <c r="G28" s="152">
        <f t="shared" ref="G28:I28" si="1">G26*G27</f>
        <v>0</v>
      </c>
      <c r="H28" s="152">
        <f t="shared" si="1"/>
        <v>0</v>
      </c>
      <c r="I28" s="153">
        <f t="shared" si="1"/>
        <v>0</v>
      </c>
      <c r="J28" s="154">
        <f>SUM(F28:I28)</f>
        <v>0</v>
      </c>
    </row>
    <row r="29" spans="2:22" s="32" customFormat="1" ht="15" customHeight="1" x14ac:dyDescent="0.25">
      <c r="B29" s="184" t="s">
        <v>678</v>
      </c>
      <c r="D29" s="148" t="s">
        <v>703</v>
      </c>
      <c r="E29" s="158" t="s">
        <v>675</v>
      </c>
      <c r="F29" s="149">
        <f>IF(ISNUMBER(SEARCH("Alternative Fuel",F23)),($F$2-F27)*F26,0)</f>
        <v>0</v>
      </c>
      <c r="G29" s="149">
        <f>IF(ISNUMBER(SEARCH("Alternative Fuel",G23)),($F$2-G27)*G26,0)</f>
        <v>0</v>
      </c>
      <c r="H29" s="149">
        <f>IF(ISNUMBER(SEARCH("Alternative Fuel",H23)),($F$2-H27)*H26,0)</f>
        <v>0</v>
      </c>
      <c r="I29" s="150">
        <f>IF(ISNUMBER(SEARCH("Alternative Fuel",I23)),($F$2-I27)*I26,0)</f>
        <v>0</v>
      </c>
      <c r="J29" s="155">
        <f>SUM(F29:I29)</f>
        <v>0</v>
      </c>
    </row>
    <row r="30" spans="2:22" s="32" customFormat="1" ht="15" customHeight="1" x14ac:dyDescent="0.25">
      <c r="B30" s="184" t="s">
        <v>686</v>
      </c>
      <c r="D30" s="137" t="s">
        <v>631</v>
      </c>
      <c r="E30" s="157" t="str">
        <f>E18</f>
        <v>Transport work</v>
      </c>
      <c r="F30" s="152" t="e">
        <f>(F26/$J$26)*Calculations!$E$225</f>
        <v>#DIV/0!</v>
      </c>
      <c r="G30" s="152" t="e">
        <f>(G26/$J$26)*Calculations!$E$225</f>
        <v>#DIV/0!</v>
      </c>
      <c r="H30" s="152" t="e">
        <f>(H26/$J$26)*Calculations!$E$225</f>
        <v>#DIV/0!</v>
      </c>
      <c r="I30" s="153" t="e">
        <f>(I26/$J$26)*Calculations!$E$225</f>
        <v>#DIV/0!</v>
      </c>
      <c r="J30" s="154" t="e">
        <f>SUM(F30:I30)</f>
        <v>#DIV/0!</v>
      </c>
    </row>
    <row r="31" spans="2:22" s="32" customFormat="1" ht="15" customHeight="1" thickBot="1" x14ac:dyDescent="0.3">
      <c r="B31" s="184" t="s">
        <v>690</v>
      </c>
      <c r="D31" s="138" t="s">
        <v>704</v>
      </c>
      <c r="E31" s="160" t="str">
        <f>E19</f>
        <v>gCO2eq/transport work</v>
      </c>
      <c r="F31" s="237">
        <f>IFERROR((F28*1000000)/F30,0)</f>
        <v>0</v>
      </c>
      <c r="G31" s="237">
        <f>IFERROR((G28*1000000)/G30,0)</f>
        <v>0</v>
      </c>
      <c r="H31" s="237">
        <f>IFERROR((H28*1000000)/H30,0)</f>
        <v>0</v>
      </c>
      <c r="I31" s="238">
        <f>IFERROR((I28*1000000)/I30,0)</f>
        <v>0</v>
      </c>
      <c r="J31" s="239">
        <f>IFERROR((J28*1000000)/J30,0)</f>
        <v>0</v>
      </c>
    </row>
    <row r="32" spans="2:22" s="32" customFormat="1" ht="15" customHeight="1" x14ac:dyDescent="0.25">
      <c r="B32" s="233"/>
      <c r="D32" s="234"/>
      <c r="E32" s="235"/>
      <c r="F32" s="236"/>
      <c r="G32" s="236"/>
      <c r="H32" s="236"/>
      <c r="I32" s="236"/>
      <c r="J32" s="232"/>
    </row>
    <row r="33" spans="2:12" s="32" customFormat="1" ht="15" customHeight="1" x14ac:dyDescent="0.25">
      <c r="B33" s="172"/>
      <c r="D33" s="82"/>
      <c r="E33" s="31"/>
      <c r="F33" s="83"/>
      <c r="G33" s="84"/>
      <c r="H33" s="84"/>
      <c r="I33" s="84"/>
    </row>
    <row r="34" spans="2:12" s="32" customFormat="1" ht="15" customHeight="1" x14ac:dyDescent="0.25">
      <c r="B34" s="172"/>
      <c r="D34" s="82"/>
      <c r="E34" s="31"/>
      <c r="F34" s="83"/>
      <c r="G34" s="84"/>
      <c r="H34" s="84"/>
      <c r="I34" s="84"/>
    </row>
    <row r="35" spans="2:12" s="32" customFormat="1" ht="15" customHeight="1" x14ac:dyDescent="0.25">
      <c r="B35" s="169"/>
      <c r="C35" s="31"/>
      <c r="D35" s="31"/>
      <c r="E35" s="31"/>
      <c r="F35" s="31"/>
      <c r="G35" s="31"/>
      <c r="H35" s="31"/>
      <c r="I35" s="31"/>
      <c r="J35" s="31"/>
      <c r="L35" s="31"/>
    </row>
    <row r="36" spans="2:12" ht="15" customHeight="1" thickBot="1" x14ac:dyDescent="0.3"/>
    <row r="37" spans="2:12" ht="15" hidden="1" customHeight="1" outlineLevel="1" x14ac:dyDescent="0.25">
      <c r="D37" s="327" t="s">
        <v>705</v>
      </c>
      <c r="E37" s="328"/>
      <c r="F37" s="328"/>
      <c r="G37" s="329"/>
      <c r="I37" s="86"/>
    </row>
    <row r="38" spans="2:12" hidden="1" outlineLevel="1" x14ac:dyDescent="0.25">
      <c r="D38" s="118" t="str">
        <f t="shared" ref="D38:D45" si="2">+IF(F38=TRUE,"",E38)</f>
        <v/>
      </c>
      <c r="E38" s="119" t="s">
        <v>706</v>
      </c>
      <c r="F38" s="119" t="b">
        <f>+Calculations!C243</f>
        <v>1</v>
      </c>
      <c r="G38" s="120">
        <f>+IF(F38=TRUE,0,1)</f>
        <v>0</v>
      </c>
      <c r="I38" s="86"/>
    </row>
    <row r="39" spans="2:12" hidden="1" outlineLevel="1" x14ac:dyDescent="0.25">
      <c r="D39" s="118" t="str">
        <f t="shared" si="2"/>
        <v/>
      </c>
      <c r="E39" s="119" t="s">
        <v>707</v>
      </c>
      <c r="F39" s="119" t="b">
        <f>+Calculations!C249</f>
        <v>1</v>
      </c>
      <c r="G39" s="120">
        <f t="shared" ref="G39:G43" si="3">+IF(F39=TRUE,0,1)</f>
        <v>0</v>
      </c>
    </row>
    <row r="40" spans="2:12" hidden="1" outlineLevel="1" x14ac:dyDescent="0.25">
      <c r="D40" s="118" t="str">
        <f t="shared" si="2"/>
        <v/>
      </c>
      <c r="E40" s="119" t="s">
        <v>708</v>
      </c>
      <c r="F40" s="119" t="b">
        <f>+Calculations!E249</f>
        <v>1</v>
      </c>
      <c r="G40" s="120">
        <f>+IF(F40=TRUE,0,1)</f>
        <v>0</v>
      </c>
    </row>
    <row r="41" spans="2:12" hidden="1" outlineLevel="1" x14ac:dyDescent="0.25">
      <c r="D41" s="118" t="str">
        <f t="shared" si="2"/>
        <v/>
      </c>
      <c r="E41" s="119" t="s">
        <v>709</v>
      </c>
      <c r="F41" s="119" t="b">
        <f>+Calculations!C252</f>
        <v>1</v>
      </c>
      <c r="G41" s="120">
        <f>+IF(F41=TRUE,0,1)</f>
        <v>0</v>
      </c>
    </row>
    <row r="42" spans="2:12" hidden="1" outlineLevel="1" x14ac:dyDescent="0.25">
      <c r="D42" s="118" t="str">
        <f t="shared" ca="1" si="2"/>
        <v/>
      </c>
      <c r="E42" s="119" t="s">
        <v>710</v>
      </c>
      <c r="F42" s="119" t="b">
        <f ca="1">+Calculations!C246</f>
        <v>1</v>
      </c>
      <c r="G42" s="120">
        <f t="shared" ca="1" si="3"/>
        <v>0</v>
      </c>
    </row>
    <row r="43" spans="2:12" hidden="1" outlineLevel="1" x14ac:dyDescent="0.25">
      <c r="D43" s="118" t="str">
        <f t="shared" ca="1" si="2"/>
        <v/>
      </c>
      <c r="E43" s="119" t="s">
        <v>711</v>
      </c>
      <c r="F43" s="119" t="b">
        <f ca="1">+Calculations!E246</f>
        <v>1</v>
      </c>
      <c r="G43" s="120">
        <f t="shared" ca="1" si="3"/>
        <v>0</v>
      </c>
    </row>
    <row r="44" spans="2:12" hidden="1" outlineLevel="1" x14ac:dyDescent="0.25">
      <c r="D44" s="118" t="str">
        <f t="shared" si="2"/>
        <v/>
      </c>
      <c r="E44" s="119" t="s">
        <v>712</v>
      </c>
      <c r="F44" s="119" t="b">
        <f>+Calculations!E243</f>
        <v>1</v>
      </c>
      <c r="G44" s="120">
        <f>+IF(F44=TRUE,0,1)</f>
        <v>0</v>
      </c>
    </row>
    <row r="45" spans="2:12" ht="16.5" hidden="1" outlineLevel="1" thickBot="1" x14ac:dyDescent="0.3">
      <c r="D45" s="118" t="str">
        <f t="shared" si="2"/>
        <v/>
      </c>
      <c r="E45" s="121" t="s">
        <v>713</v>
      </c>
      <c r="F45" s="121" t="b">
        <f>+Calculations!G243</f>
        <v>1</v>
      </c>
      <c r="G45" s="122">
        <f>+IF(F45=TRUE,0,1)</f>
        <v>0</v>
      </c>
    </row>
    <row r="46" spans="2:12" ht="16.5" collapsed="1" thickBot="1" x14ac:dyDescent="0.3">
      <c r="D46" s="231" t="str">
        <f ca="1">+IF(SUM(G38:G45)=0,"No error","Error")</f>
        <v>No error</v>
      </c>
      <c r="E46" s="117"/>
      <c r="F46" s="117"/>
      <c r="G46" s="117"/>
    </row>
    <row r="47" spans="2:12" x14ac:dyDescent="0.25"/>
    <row r="48" spans="2:12" x14ac:dyDescent="0.25"/>
    <row r="49" spans="7:8" x14ac:dyDescent="0.25">
      <c r="G49" s="185"/>
      <c r="H49" s="185"/>
    </row>
    <row r="50" spans="7:8" x14ac:dyDescent="0.25"/>
    <row r="51" spans="7:8" x14ac:dyDescent="0.25"/>
    <row r="52" spans="7:8" x14ac:dyDescent="0.25"/>
    <row r="53" spans="7:8" x14ac:dyDescent="0.25"/>
    <row r="54" spans="7:8" x14ac:dyDescent="0.25"/>
    <row r="55" spans="7:8" x14ac:dyDescent="0.25"/>
    <row r="56" spans="7:8" x14ac:dyDescent="0.25"/>
    <row r="57" spans="7:8" x14ac:dyDescent="0.25"/>
    <row r="58" spans="7:8" x14ac:dyDescent="0.25"/>
    <row r="59" spans="7:8" x14ac:dyDescent="0.25"/>
    <row r="60" spans="7:8" x14ac:dyDescent="0.25"/>
    <row r="61" spans="7:8" x14ac:dyDescent="0.25"/>
    <row r="62" spans="7:8" x14ac:dyDescent="0.25"/>
    <row r="63" spans="7:8" x14ac:dyDescent="0.25"/>
  </sheetData>
  <mergeCells count="5">
    <mergeCell ref="D37:G37"/>
    <mergeCell ref="D22:J22"/>
    <mergeCell ref="L4:N4"/>
    <mergeCell ref="D4:F4"/>
    <mergeCell ref="D13:F13"/>
  </mergeCells>
  <conditionalFormatting sqref="D38:D45">
    <cfRule type="notContainsBlanks" dxfId="3" priority="4">
      <formula>LEN(TRIM(D38))&gt;0</formula>
    </cfRule>
  </conditionalFormatting>
  <conditionalFormatting sqref="D46">
    <cfRule type="expression" dxfId="2" priority="1">
      <formula>$D$46="No error"</formula>
    </cfRule>
    <cfRule type="expression" dxfId="1" priority="2">
      <formula>$D$46="Error"</formula>
    </cfRule>
    <cfRule type="notContainsBlanks" dxfId="0" priority="6">
      <formula>LEN(TRIM(D46))&gt;0</formula>
    </cfRule>
  </conditionalFormatting>
  <pageMargins left="0.7" right="0.7" top="0.75" bottom="0.75" header="0.3" footer="0.3"/>
  <ignoredErrors>
    <ignoredError sqref="B5:B10 B14:B15 B24:B31 B16:B19 B2 L6:L15" numberStoredAsText="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9ABE916-EFC3-4D89-839B-A852D0D6854C}">
          <x14:formula1>
            <xm:f>References!$B$46:$B$55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8EA62DAE57E1D4799533F3244F2A154" ma:contentTypeVersion="13" ma:contentTypeDescription="Opret et nyt dokument." ma:contentTypeScope="" ma:versionID="37034e5d9a6204859d3e5ea59d873ef5">
  <xsd:schema xmlns:xsd="http://www.w3.org/2001/XMLSchema" xmlns:xs="http://www.w3.org/2001/XMLSchema" xmlns:p="http://schemas.microsoft.com/office/2006/metadata/properties" xmlns:ns2="d4668076-043e-4697-bb39-7b80012c2248" xmlns:ns3="7569a7e1-03b1-495a-bffb-04026ee75ded" targetNamespace="http://schemas.microsoft.com/office/2006/metadata/properties" ma:root="true" ma:fieldsID="63fc2f567f8db61d70ba8bc3c100c9b3" ns2:_="" ns3:_="">
    <xsd:import namespace="d4668076-043e-4697-bb39-7b80012c2248"/>
    <xsd:import namespace="7569a7e1-03b1-495a-bffb-04026ee75de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668076-043e-4697-bb39-7b80012c2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Billedmærker" ma:readOnly="false" ma:fieldId="{5cf76f15-5ced-4ddc-b409-7134ff3c332f}" ma:taxonomyMulti="true" ma:sspId="5405d3cf-f1b6-4142-bd55-078f49f7cf5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69a7e1-03b1-495a-bffb-04026ee75de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16a5639-8870-4a0e-8873-cea66a2ec344}" ma:internalName="TaxCatchAll" ma:showField="CatchAllData" ma:web="7569a7e1-03b1-495a-bffb-04026ee75d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4668076-043e-4697-bb39-7b80012c2248">
      <Terms xmlns="http://schemas.microsoft.com/office/infopath/2007/PartnerControls"/>
    </lcf76f155ced4ddcb4097134ff3c332f>
    <TaxCatchAll xmlns="7569a7e1-03b1-495a-bffb-04026ee75ded" xsi:nil="true"/>
  </documentManagement>
</p:properties>
</file>

<file path=customXml/itemProps1.xml><?xml version="1.0" encoding="utf-8"?>
<ds:datastoreItem xmlns:ds="http://schemas.openxmlformats.org/officeDocument/2006/customXml" ds:itemID="{7048EF5D-66B6-4C4E-935E-EFB3D1574AB2}">
  <ds:schemaRefs>
    <ds:schemaRef ds:uri="http://schemas.microsoft.com/sharepoint/v3/contenttype/forms"/>
  </ds:schemaRefs>
</ds:datastoreItem>
</file>

<file path=customXml/itemProps2.xml><?xml version="1.0" encoding="utf-8"?>
<ds:datastoreItem xmlns:ds="http://schemas.openxmlformats.org/officeDocument/2006/customXml" ds:itemID="{9B0A5E5A-17AE-4A6C-A5B9-B4029C476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668076-043e-4697-bb39-7b80012c2248"/>
    <ds:schemaRef ds:uri="7569a7e1-03b1-495a-bffb-04026ee75d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5042D2-97FA-479A-8132-661E0E96F275}">
  <ds:schemaRefs>
    <ds:schemaRef ds:uri="d4668076-043e-4697-bb39-7b80012c2248"/>
    <ds:schemaRef ds:uri="http://schemas.microsoft.com/office/2006/documentManagement/types"/>
    <ds:schemaRef ds:uri="http://schemas.microsoft.com/office/2006/metadata/properties"/>
    <ds:schemaRef ds:uri="http://schemas.microsoft.com/office/infopath/2007/PartnerControls"/>
    <ds:schemaRef ds:uri="7569a7e1-03b1-495a-bffb-04026ee75ded"/>
    <ds:schemaRef ds:uri="http://purl.org/dc/elements/1.1/"/>
    <ds:schemaRef ds:uri="http://www.w3.org/XML/1998/namespace"/>
    <ds:schemaRef ds:uri="http://schemas.openxmlformats.org/package/2006/metadata/core-properties"/>
    <ds:schemaRef ds:uri="http://purl.org/dc/dcmitype/"/>
    <ds:schemaRef ds:uri="http://purl.org/dc/terms/"/>
  </ds:schemaRefs>
</ds:datastoreItem>
</file>

<file path=docMetadata/LabelInfo.xml><?xml version="1.0" encoding="utf-8"?>
<clbl:labelList xmlns:clbl="http://schemas.microsoft.com/office/2020/mipLabelMetadata">
  <clbl:label id="{57368c21-b8cf-42cf-bd0b-43ecd4bc62ae}" enabled="0" method="" siteId="{57368c21-b8cf-42cf-bd0b-43ecd4bc62ae}" removed="1"/>
  <clbl:label id="{e4b931d8-a288-4db6-acc7-364bc8042050}" enabled="1" method="Privileged" siteId="{5218c2a1-81cc-40ce-af99-7505143bc26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Data description</vt:lpstr>
      <vt:lpstr>DQ Template</vt:lpstr>
      <vt:lpstr>References</vt:lpstr>
      <vt:lpstr>Calculations</vt:lpstr>
      <vt:lpstr>Dashboard</vt:lpstr>
      <vt:lpstr>DEFAULT</vt:lpstr>
      <vt:lpstr>MILLION</vt:lpstr>
      <vt:lpstr>NOT_APPLICABLE</vt:lpstr>
      <vt:lpstr>ROUND_OFF</vt:lpstr>
      <vt:lpstr>TON_TO_GRAM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 Keranov</dc:creator>
  <cp:keywords/>
  <dc:description/>
  <cp:lastModifiedBy>Mads Neergaard</cp:lastModifiedBy>
  <cp:revision/>
  <dcterms:created xsi:type="dcterms:W3CDTF">2023-07-06T05:55:31Z</dcterms:created>
  <dcterms:modified xsi:type="dcterms:W3CDTF">2025-08-19T12:55:55Z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0x010100F8EA62DAE57E1D4799533F3244F2A154</vt:lpwstr>
  </property>
  <property fmtid="{D5CDD505-2E9C-101B-9397-08002B2CF9AE}" pid="3" name="MediaServiceImageTags">
    <vt:lpwstr/>
  </property>
  <property fmtid="{D5CDD505-2E9C-101B-9397-08002B2CF9AE}" pid="4" name="Client Partner">
    <vt:lpwstr/>
  </property>
  <property fmtid="{D5CDD505-2E9C-101B-9397-08002B2CF9AE}" pid="5" name="Technology">
    <vt:lpwstr/>
  </property>
  <property fmtid="{D5CDD505-2E9C-101B-9397-08002B2CF9AE}" pid="6" name="TaxKeyword">
    <vt:lpwstr/>
  </property>
  <property fmtid="{D5CDD505-2E9C-101B-9397-08002B2CF9AE}" pid="7" name="Countries Impacted">
    <vt:lpwstr/>
  </property>
  <property fmtid="{D5CDD505-2E9C-101B-9397-08002B2CF9AE}" pid="8" name="Geography">
    <vt:lpwstr/>
  </property>
  <property fmtid="{D5CDD505-2E9C-101B-9397-08002B2CF9AE}" pid="9" name="Projects">
    <vt:lpwstr/>
  </property>
  <property fmtid="{D5CDD505-2E9C-101B-9397-08002B2CF9AE}" pid="10" name="l9283ed5dc164381a5df9e58c4c717b4">
    <vt:lpwstr/>
  </property>
  <property fmtid="{D5CDD505-2E9C-101B-9397-08002B2CF9AE}" pid="11" name="Document Status">
    <vt:lpwstr>1;#Draft|1196e416-c1e2-46e4-892a-39f21fb650b4</vt:lpwstr>
  </property>
  <property fmtid="{D5CDD505-2E9C-101B-9397-08002B2CF9AE}" pid="12" name="Program">
    <vt:lpwstr/>
  </property>
  <property fmtid="{D5CDD505-2E9C-101B-9397-08002B2CF9AE}" pid="13" name="Foundation">
    <vt:lpwstr/>
  </property>
  <property fmtid="{D5CDD505-2E9C-101B-9397-08002B2CF9AE}" pid="14" name="Initiative">
    <vt:lpwstr/>
  </property>
  <property fmtid="{D5CDD505-2E9C-101B-9397-08002B2CF9AE}" pid="15" name="Legal Designation">
    <vt:lpwstr>2;#Restricted - Internal use only|16e0e62b-45fc-43f2-9316-8e87a381ed63</vt:lpwstr>
  </property>
  <property fmtid="{D5CDD505-2E9C-101B-9397-08002B2CF9AE}" pid="16" name="Industry">
    <vt:lpwstr/>
  </property>
  <property fmtid="{D5CDD505-2E9C-101B-9397-08002B2CF9AE}" pid="17" name="lcf76f155ced4ddcb4097134ff3c332f">
    <vt:lpwstr/>
  </property>
  <property fmtid="{D5CDD505-2E9C-101B-9397-08002B2CF9AE}" pid="18" name="Order">
    <vt:r8>148400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TriggerFlowInfo">
    <vt:lpwstr/>
  </property>
</Properties>
</file>